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worksheets/sheet1.xml" ContentType="application/vnd.openxmlformats-officedocument.spreadsheetml.worksheet+xml"/>
  <Override PartName="/xl/charts/chart6.xml" ContentType="application/vnd.openxmlformats-officedocument.drawingml.chart+xml"/>
  <Override PartName="/xl/charts/chart7.xml" ContentType="application/vnd.openxmlformats-officedocument.drawingml.chart+xml"/>
  <Override PartName="/xl/charts/chart4.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harts/chart5.xml" ContentType="application/vnd.openxmlformats-officedocument.drawingml.chart+xml"/>
  <Override PartName="/xl/drawings/drawing1.xml" ContentType="application/vnd.openxmlformats-officedocument.drawing+xml"/>
  <Override PartName="/xl/charts/chart3.xml" ContentType="application/vnd.openxmlformats-officedocument.drawingml.chart+xml"/>
  <Override PartName="/xl/charts/chart1.xml" ContentType="application/vnd.openxmlformats-officedocument.drawingml.chart+xml"/>
  <Override PartName="/xl/charts/chart2.xml" ContentType="application/vnd.openxmlformats-officedocument.drawingml.chart+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tps://doimspp-my.sharepoint.com/personal/jennifer_thompson_fws_gov/Documents/Desktop/AAA BACKUPS JUST IN CASE_MALATION/"/>
    </mc:Choice>
  </mc:AlternateContent>
  <bookViews>
    <workbookView xWindow="10" yWindow="-80" windowWidth="23060" windowHeight="8340" firstSheet="2" activeTab="2"/>
  </bookViews>
  <sheets>
    <sheet name="README" sheetId="2" r:id="rId1"/>
    <sheet name="Figures" sheetId="3" r:id="rId2"/>
    <sheet name="Table" sheetId="1" r:id="rId3"/>
  </sheets>
  <externalReferences>
    <externalReference r:id="rId4"/>
  </externalReferences>
  <definedNames>
    <definedName name="_xlnm._FilterDatabase" localSheetId="2" hidden="1">Table!#REF!</definedName>
    <definedName name="migration_type">[1]Sheet2!$A$2:$A$7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Q11" i="1" l="1"/>
  <c r="BR11" i="1" s="1"/>
  <c r="BQ8" i="1" l="1"/>
  <c r="BO8" i="1" s="1"/>
  <c r="BT8" i="1"/>
  <c r="BS8" i="1" s="1"/>
  <c r="BR8" i="1" s="1"/>
  <c r="BL8" i="1" l="1"/>
  <c r="AZ8" i="1"/>
  <c r="BJ12" i="1" l="1"/>
  <c r="BA8" i="1"/>
  <c r="BQ38" i="1"/>
  <c r="BQ37" i="1"/>
  <c r="BQ36" i="1"/>
  <c r="BO36" i="1" s="1"/>
  <c r="BQ35" i="1"/>
  <c r="BO35" i="1" s="1"/>
  <c r="BQ34" i="1"/>
  <c r="BO34" i="1" s="1"/>
  <c r="BQ33" i="1"/>
  <c r="BO33" i="1" s="1"/>
  <c r="BQ32" i="1"/>
  <c r="BQ31" i="1"/>
  <c r="BQ30" i="1"/>
  <c r="BO30" i="1" s="1"/>
  <c r="BQ29" i="1"/>
  <c r="BQ28" i="1"/>
  <c r="BQ27" i="1"/>
  <c r="BO27" i="1" s="1"/>
  <c r="BQ26" i="1"/>
  <c r="BQ25" i="1"/>
  <c r="BQ24" i="1"/>
  <c r="BQ23" i="1"/>
  <c r="BQ22" i="1"/>
  <c r="BQ21" i="1"/>
  <c r="BQ20" i="1"/>
  <c r="BQ19" i="1"/>
  <c r="BL19" i="1" s="1"/>
  <c r="BQ18" i="1"/>
  <c r="BK18" i="1" s="1"/>
  <c r="BQ17" i="1"/>
  <c r="BK17" i="1" s="1"/>
  <c r="BQ16" i="1"/>
  <c r="BQ15" i="1"/>
  <c r="BK15" i="1" s="1"/>
  <c r="BQ14" i="1"/>
  <c r="BQ12" i="1"/>
  <c r="BO12" i="1" s="1"/>
  <c r="BQ10" i="1"/>
  <c r="BQ9" i="1"/>
  <c r="BO9" i="1" s="1"/>
  <c r="AA19" i="1"/>
  <c r="X19" i="1"/>
  <c r="AE13" i="1"/>
  <c r="BK27" i="1" l="1"/>
  <c r="BL36" i="1"/>
  <c r="BH12" i="1"/>
  <c r="BK12" i="1"/>
  <c r="BL33" i="1"/>
  <c r="AZ9" i="1"/>
  <c r="BL34" i="1"/>
  <c r="AZ19" i="1"/>
  <c r="AA33" i="1"/>
  <c r="X33" i="1"/>
  <c r="AS36" i="1" l="1"/>
  <c r="AS35" i="1"/>
  <c r="AS34" i="1"/>
  <c r="AS33" i="1"/>
  <c r="AS30" i="1"/>
  <c r="AS27" i="1"/>
  <c r="AS12" i="1"/>
  <c r="AS9" i="1"/>
  <c r="AV36" i="1"/>
  <c r="AV35" i="1"/>
  <c r="AV34" i="1"/>
  <c r="AV33" i="1"/>
  <c r="AV30" i="1"/>
  <c r="AV27" i="1"/>
  <c r="AV12" i="1"/>
  <c r="AV9" i="1"/>
  <c r="AV8" i="1"/>
  <c r="AS8" i="1"/>
  <c r="BP36" i="1"/>
  <c r="BP35" i="1"/>
  <c r="BP34" i="1"/>
  <c r="BP33" i="1"/>
  <c r="BP30" i="1"/>
  <c r="BP27" i="1"/>
  <c r="BP12" i="1"/>
  <c r="BP9" i="1"/>
  <c r="BP8" i="1"/>
  <c r="AL36" i="1"/>
  <c r="AL35" i="1"/>
  <c r="AL34" i="1"/>
  <c r="AL33" i="1"/>
  <c r="AL27" i="1"/>
  <c r="AL25" i="1"/>
  <c r="AL24" i="1"/>
  <c r="AL23" i="1"/>
  <c r="AL21" i="1"/>
  <c r="AL20" i="1"/>
  <c r="AL19" i="1"/>
  <c r="AL18" i="1"/>
  <c r="AL17" i="1"/>
  <c r="AL15" i="1"/>
  <c r="AL13" i="1"/>
  <c r="AL8" i="1"/>
  <c r="AO36" i="1"/>
  <c r="AO35" i="1"/>
  <c r="AO34" i="1"/>
  <c r="AO33" i="1"/>
  <c r="AO27" i="1"/>
  <c r="AO25" i="1"/>
  <c r="AO24" i="1"/>
  <c r="AO23" i="1"/>
  <c r="AO21" i="1"/>
  <c r="AO20" i="1"/>
  <c r="AO19" i="1"/>
  <c r="AO18" i="1"/>
  <c r="AO17" i="1"/>
  <c r="AO15" i="1"/>
  <c r="AO13" i="1"/>
  <c r="AO8" i="1"/>
  <c r="AL12" i="1"/>
  <c r="AO12" i="1"/>
  <c r="BM33" i="1"/>
  <c r="BM36" i="1"/>
  <c r="BM35" i="1"/>
  <c r="BM34" i="1"/>
  <c r="BM27" i="1"/>
  <c r="BM25" i="1"/>
  <c r="BM24" i="1"/>
  <c r="BM23" i="1"/>
  <c r="BM21" i="1"/>
  <c r="BM20" i="1"/>
  <c r="BM19" i="1"/>
  <c r="BM18" i="1"/>
  <c r="BM17" i="1"/>
  <c r="BM15" i="1"/>
  <c r="BM13" i="1"/>
  <c r="BM12" i="1"/>
  <c r="BM8" i="1"/>
  <c r="BK23" i="1"/>
  <c r="BJ36" i="1"/>
  <c r="BJ35" i="1"/>
  <c r="BJ34" i="1"/>
  <c r="BJ26" i="1"/>
  <c r="BJ25" i="1"/>
  <c r="BJ24" i="1"/>
  <c r="BJ22" i="1"/>
  <c r="BJ21" i="1"/>
  <c r="BJ20" i="1"/>
  <c r="BJ17" i="1"/>
  <c r="BJ16" i="1"/>
  <c r="BJ15" i="1"/>
  <c r="BJ13" i="1"/>
  <c r="BA37" i="1"/>
  <c r="BA36" i="1"/>
  <c r="BA35" i="1"/>
  <c r="BA34" i="1"/>
  <c r="BA33" i="1"/>
  <c r="BA32" i="1"/>
  <c r="BA31" i="1"/>
  <c r="BA29" i="1"/>
  <c r="BA28" i="1"/>
  <c r="BA26" i="1"/>
  <c r="BA25" i="1"/>
  <c r="BA24" i="1"/>
  <c r="BA23" i="1"/>
  <c r="BA22" i="1"/>
  <c r="BA21" i="1"/>
  <c r="BA20" i="1"/>
  <c r="BA19" i="1"/>
  <c r="BA18" i="1"/>
  <c r="BA17" i="1"/>
  <c r="BA16" i="1"/>
  <c r="BA15" i="1"/>
  <c r="BA14" i="1"/>
  <c r="BA13" i="1"/>
  <c r="BA12" i="1"/>
  <c r="BA11" i="1"/>
  <c r="BA10" i="1"/>
  <c r="BA9" i="1"/>
  <c r="BR23" i="1"/>
  <c r="AE36" i="1"/>
  <c r="AE35" i="1"/>
  <c r="AE34" i="1"/>
  <c r="AE26" i="1"/>
  <c r="AE25" i="1"/>
  <c r="AE24" i="1"/>
  <c r="AE22" i="1"/>
  <c r="AE21" i="1"/>
  <c r="AE20" i="1"/>
  <c r="AE17" i="1"/>
  <c r="AE16" i="1"/>
  <c r="AE15" i="1"/>
  <c r="AH36" i="1"/>
  <c r="AH35" i="1"/>
  <c r="AH34" i="1"/>
  <c r="AH26" i="1"/>
  <c r="AH25" i="1"/>
  <c r="AH24" i="1"/>
  <c r="AH22" i="1"/>
  <c r="AH21" i="1"/>
  <c r="AH20" i="1"/>
  <c r="AH17" i="1"/>
  <c r="AH16" i="1"/>
  <c r="AH15" i="1"/>
  <c r="AH13" i="1"/>
  <c r="AH12" i="1"/>
  <c r="AE12" i="1"/>
  <c r="AA38" i="1"/>
  <c r="AA36" i="1"/>
  <c r="AA30" i="1"/>
  <c r="AA27" i="1"/>
  <c r="AA9" i="1"/>
  <c r="X38" i="1"/>
  <c r="X36" i="1"/>
  <c r="X30" i="1"/>
  <c r="X27" i="1"/>
  <c r="X9" i="1"/>
  <c r="X8" i="1"/>
  <c r="AA8" i="1"/>
  <c r="BR19" i="1" l="1"/>
  <c r="T19" i="1"/>
  <c r="Q38" i="1"/>
  <c r="Q37" i="1"/>
  <c r="Q36" i="1"/>
  <c r="Q35" i="1"/>
  <c r="Q34" i="1"/>
  <c r="Q33" i="1"/>
  <c r="Q31" i="1"/>
  <c r="Q30" i="1"/>
  <c r="Q28" i="1"/>
  <c r="T38" i="1"/>
  <c r="T37" i="1"/>
  <c r="T36" i="1"/>
  <c r="T35" i="1"/>
  <c r="T34" i="1"/>
  <c r="T33" i="1"/>
  <c r="T31" i="1"/>
  <c r="T30" i="1"/>
  <c r="T28" i="1"/>
  <c r="T8" i="1"/>
  <c r="Q8" i="1"/>
  <c r="Q20" i="1"/>
  <c r="Q19" i="1"/>
  <c r="Q18" i="1"/>
  <c r="Q16" i="1"/>
  <c r="Q15" i="1"/>
  <c r="Q14" i="1"/>
  <c r="Q13" i="1"/>
  <c r="Q12" i="1"/>
  <c r="T20" i="1"/>
  <c r="T18" i="1"/>
  <c r="T16" i="1"/>
  <c r="T15" i="1"/>
  <c r="T14" i="1"/>
  <c r="T13" i="1"/>
  <c r="T12" i="1"/>
  <c r="Q11" i="1"/>
  <c r="T11" i="1"/>
  <c r="M37" i="1"/>
  <c r="M36" i="1"/>
  <c r="M35" i="1"/>
  <c r="M34" i="1"/>
  <c r="M33" i="1"/>
  <c r="M32" i="1"/>
  <c r="M31" i="1"/>
  <c r="M29" i="1"/>
  <c r="M28" i="1"/>
  <c r="M26" i="1"/>
  <c r="M25" i="1"/>
  <c r="M24" i="1"/>
  <c r="M22" i="1"/>
  <c r="M21" i="1"/>
  <c r="M20" i="1"/>
  <c r="M19" i="1"/>
  <c r="M18" i="1"/>
  <c r="M17" i="1"/>
  <c r="M16" i="1"/>
  <c r="M15" i="1"/>
  <c r="M14" i="1"/>
  <c r="M13" i="1"/>
  <c r="M12" i="1"/>
  <c r="M11" i="1"/>
  <c r="M10" i="1"/>
  <c r="M9" i="1"/>
  <c r="J37" i="1"/>
  <c r="J36" i="1"/>
  <c r="J35" i="1"/>
  <c r="J34" i="1"/>
  <c r="J33" i="1"/>
  <c r="J32" i="1"/>
  <c r="J31" i="1"/>
  <c r="J29" i="1"/>
  <c r="J28" i="1"/>
  <c r="J26" i="1"/>
  <c r="J25" i="1"/>
  <c r="J24" i="1"/>
  <c r="J22" i="1"/>
  <c r="J21" i="1"/>
  <c r="J20" i="1"/>
  <c r="J19" i="1"/>
  <c r="J18" i="1"/>
  <c r="J17" i="1"/>
  <c r="J16" i="1"/>
  <c r="J15" i="1"/>
  <c r="J14" i="1"/>
  <c r="J13" i="1"/>
  <c r="J12" i="1"/>
  <c r="J11" i="1"/>
  <c r="J10" i="1"/>
  <c r="J9" i="1"/>
  <c r="M8" i="1"/>
  <c r="J8" i="1"/>
  <c r="BR38" i="1" l="1"/>
  <c r="BR12" i="1" l="1"/>
  <c r="AY12" i="1"/>
  <c r="BR16" i="1"/>
  <c r="BH16" i="1"/>
  <c r="AY16" i="1"/>
  <c r="BK21" i="1"/>
  <c r="BH21" i="1"/>
  <c r="BR21" i="1"/>
  <c r="AY21" i="1"/>
  <c r="BR26" i="1"/>
  <c r="BH26" i="1"/>
  <c r="AY26" i="1"/>
  <c r="BR30" i="1"/>
  <c r="BR9" i="1"/>
  <c r="BH13" i="1"/>
  <c r="BK13" i="1"/>
  <c r="BR13" i="1"/>
  <c r="AY13" i="1"/>
  <c r="BH17" i="1"/>
  <c r="BR17" i="1"/>
  <c r="AY17" i="1"/>
  <c r="BH22" i="1"/>
  <c r="BR22" i="1"/>
  <c r="AY22" i="1"/>
  <c r="BR27" i="1"/>
  <c r="BR31" i="1"/>
  <c r="AY31" i="1"/>
  <c r="BH35" i="1"/>
  <c r="BR35" i="1"/>
  <c r="BK35" i="1"/>
  <c r="AY35" i="1"/>
  <c r="BR10" i="1"/>
  <c r="AY10" i="1"/>
  <c r="BR14" i="1"/>
  <c r="AY14" i="1"/>
  <c r="BR18" i="1"/>
  <c r="AY18" i="1"/>
  <c r="BK24" i="1"/>
  <c r="BR24" i="1"/>
  <c r="BH24" i="1"/>
  <c r="AY24" i="1"/>
  <c r="BR28" i="1"/>
  <c r="AY28" i="1"/>
  <c r="BR32" i="1"/>
  <c r="AY32" i="1"/>
  <c r="BI36" i="1"/>
  <c r="BR36" i="1"/>
  <c r="AZ36" i="1"/>
  <c r="AZ11" i="1"/>
  <c r="BH15" i="1"/>
  <c r="BR15" i="1"/>
  <c r="AY15" i="1"/>
  <c r="BH20" i="1"/>
  <c r="BR20" i="1"/>
  <c r="BK20" i="1"/>
  <c r="AY20" i="1"/>
  <c r="BH25" i="1"/>
  <c r="BK25" i="1"/>
  <c r="BR25" i="1"/>
  <c r="AY25" i="1"/>
  <c r="BR29" i="1"/>
  <c r="AZ29" i="1"/>
  <c r="BR33" i="1"/>
  <c r="AY33" i="1"/>
  <c r="BR37" i="1"/>
  <c r="AY37" i="1"/>
  <c r="BR34" i="1"/>
  <c r="BH34" i="1"/>
  <c r="AY34" i="1"/>
</calcChain>
</file>

<file path=xl/sharedStrings.xml><?xml version="1.0" encoding="utf-8"?>
<sst xmlns="http://schemas.openxmlformats.org/spreadsheetml/2006/main" count="324" uniqueCount="181">
  <si>
    <t>Comparison of MagTool and R-plot results</t>
  </si>
  <si>
    <t xml:space="preserve">R-plots were generated for all fish.  A subset of fish species was selected for MagTool analysis (refer to General Effects - Approach to the analysis for more information).  In this appendix we compare output from these two methods used to estimate mortality.  The Table tab contains MagTool results from the Aquatic MagTool Output appendices for fish and R-plot results are from the Summary Table appendix for fish.   These data were used to generate the figures in the figures tab. </t>
  </si>
  <si>
    <r>
      <rPr>
        <b/>
        <sz val="11"/>
        <color theme="1"/>
        <rFont val="Calibri"/>
        <family val="2"/>
        <scheme val="minor"/>
      </rPr>
      <t>Figures</t>
    </r>
    <r>
      <rPr>
        <sz val="11"/>
        <color theme="1"/>
        <rFont val="Calibri"/>
        <family val="2"/>
        <scheme val="minor"/>
      </rPr>
      <t xml:space="preserve"> - The Figures tab contains figures for all static (5,6,7) and flowing (2,3,4) aquatic habitats/Bins.   </t>
    </r>
  </si>
  <si>
    <r>
      <t xml:space="preserve">For all bins, MagTool results (i.e. the percent of individuals across the species range that are estimated to be killed) are shown for each species that occur in that bin.  For figures 1a - 4a: the solid blue bar indicates the 50th percentile estimate and the lower and upper confidence values show the 5th and 95th percentile estimates, respectively.  For Bins 2, 5, 6, and 7 the R-plot bars indicate the percent overlap of pesticide uses (sum). Because of the uniform distribution assumption, these percent overlap values serve as surrogates for estimating the percent of individuals exposed.  The solid red bars show the percent of individuals exposed to uses with EECs  expected to cause high mortality (&gt;50%) [note, for many uses in this range the probability of mortality is &gt;99%]. </t>
    </r>
    <r>
      <rPr>
        <sz val="11"/>
        <color rgb="FFFF0000"/>
        <rFont val="Calibri"/>
        <family val="2"/>
        <scheme val="minor"/>
      </rPr>
      <t xml:space="preserve"> </t>
    </r>
    <r>
      <rPr>
        <sz val="11"/>
        <rFont val="Calibri"/>
        <family val="2"/>
        <scheme val="minor"/>
      </rPr>
      <t>The solid green bars show the percentage of individuals exposed to EECs expected to cause differing levels of effect among uses (defined in the figure legend), i.e. some combination of low (&lt;1%), medium (1 - 50%), and high (&gt;50%).</t>
    </r>
    <r>
      <rPr>
        <sz val="11"/>
        <color rgb="FFFF0000"/>
        <rFont val="Calibri"/>
        <family val="2"/>
        <scheme val="minor"/>
      </rPr>
      <t xml:space="preserve">  </t>
    </r>
    <r>
      <rPr>
        <sz val="11"/>
        <rFont val="Calibri"/>
        <family val="2"/>
        <scheme val="minor"/>
      </rPr>
      <t>Figures 1b - 4b show the relationship between the percent mortality estimated by the MagTool versus the percent overlap of pesticide uses from the R-plots, i.e percent exposed.</t>
    </r>
    <r>
      <rPr>
        <sz val="11"/>
        <color rgb="FFFF0000"/>
        <rFont val="Calibri"/>
        <family val="2"/>
        <scheme val="minor"/>
      </rPr>
      <t xml:space="preserve">  </t>
    </r>
    <r>
      <rPr>
        <sz val="11"/>
        <rFont val="Calibri"/>
        <family val="2"/>
        <scheme val="minor"/>
      </rPr>
      <t xml:space="preserve">For Bins 3 and 4 the height of the R-plot bar is 100 because it is assumed that 100% of individuals in these habitats will be exposed.  However, the percent overlap is used to adjust the EECs for individual uses, such that the overall Bin 3 and Bin 4 EECs reflect the percentage of the watershed where uses overlap. </t>
    </r>
    <r>
      <rPr>
        <sz val="11"/>
        <color rgb="FFFF0000"/>
        <rFont val="Calibri"/>
        <family val="2"/>
        <scheme val="minor"/>
      </rPr>
      <t xml:space="preserve"> </t>
    </r>
    <r>
      <rPr>
        <sz val="11"/>
        <color theme="1"/>
        <rFont val="Calibri"/>
        <family val="2"/>
        <scheme val="minor"/>
      </rPr>
      <t xml:space="preserve"> </t>
    </r>
  </si>
  <si>
    <t>Comparisons</t>
  </si>
  <si>
    <r>
      <t>Overall there was concordance between the MagTool and R-plot results.  For Bins 2, 5, and 6 (Figures 1a - 3a; 1b - 3b) the MagTool mortality estimates, with few exceptions, were consistently similar to the aggregated overlap for all uses (sum), i.e. the estimate of the percentage of individuals exposed.  That is, the percentage of the population affected was approximately equal to the percent of the population exposed.  This occurs when the estimated magnitued of effect to exposed is high.  When estimated effects to exposed individuals are lower, the proportion of the population affected is less than the percent exposed (percent overlap).  This was the case for species in Bin 7 (Figures 4a and 4 b).  For most species in Bin 7  MagTool mortality estimates were lower than the percent of individuals exposed, due to relatively lower EECs.  In those cases, the R-plot assessment showed a higher percentage of individuals exposed, however the level of effect was lower (medium; medium/high; or medium/low levels of effect), consistent with the EECs, resulting in an overall effect that is more in line with the MagTool mortality estimate.</t>
    </r>
    <r>
      <rPr>
        <sz val="11"/>
        <rFont val="Calibri"/>
        <family val="2"/>
        <scheme val="minor"/>
      </rPr>
      <t xml:space="preserve">   For Bins 3 and 4 (Figures 5 and 6) the R-plot analysis  considers that all individuals will be exposed (100%).  The level of effect estimated for exposed individuals is indicated by the color of the R-Plot bar (red - high effect &gt;50%; green -  medium effect 1 - 50%; yellow - low effect &lt;1%) [note, the MagTool analysis also assumes that all individuals in Bins 3 and 4 will be exposed - refer to General Effects - Aquatic Exposure for more infomation].  For most species the MagTool mortality estimates were within or near the R-Plot effect ranges, indicating that both tools provided similar estimates of risk. </t>
    </r>
  </si>
  <si>
    <t>Estimated effect of exposure on individuals*</t>
  </si>
  <si>
    <r>
      <rPr>
        <b/>
        <sz val="11"/>
        <color theme="1"/>
        <rFont val="Calibri"/>
        <family val="2"/>
        <scheme val="minor"/>
      </rPr>
      <t>Column 1:</t>
    </r>
    <r>
      <rPr>
        <sz val="11"/>
        <color theme="1"/>
        <rFont val="Calibri"/>
        <family val="2"/>
        <scheme val="minor"/>
      </rPr>
      <t xml:space="preserve"> Bin is used to estimate exposure to species, 1 - yes, 0 - no. </t>
    </r>
  </si>
  <si>
    <r>
      <rPr>
        <b/>
        <sz val="11"/>
        <color theme="1"/>
        <rFont val="Calibri"/>
        <family val="2"/>
        <scheme val="minor"/>
      </rPr>
      <t>Column 2***:</t>
    </r>
    <r>
      <rPr>
        <sz val="11"/>
        <color theme="1"/>
        <rFont val="Calibri"/>
        <family val="2"/>
        <scheme val="minor"/>
      </rPr>
      <t xml:space="preserve"> Estimated level of effect (mortality) on exposed individuals from malathion uses (not includeing mosquito control) that overlap with the species range .  Order of effects:  uses with &gt;1% overlap ordered from highest to lowest.  For Bins 3 and 4 EECs,  all uses are aggregatred and scaled based on percent overlap for each use, therefore, there is a single estimate for all non-mosquito control uses for these two Bins and it is assumed that 100% of the individuals will be exposed.  The effect levels are estimated from R-Plots by comparing EECs with effects scales:  L  &lt;1% probability of mortality; M  1% to 50% probability of mortality; H  &gt;50% probability of mortality. </t>
    </r>
  </si>
  <si>
    <t xml:space="preserve">*** X = placeholder for Open Space Developed use which has not yet been accounted for in R-plots. </t>
  </si>
  <si>
    <t xml:space="preserve">Bin 2 </t>
  </si>
  <si>
    <t>Bin 3</t>
  </si>
  <si>
    <t>Bin 4</t>
  </si>
  <si>
    <t>Bin 5</t>
  </si>
  <si>
    <t>Bin 6</t>
  </si>
  <si>
    <t>Bin 7</t>
  </si>
  <si>
    <t>Percent overlap for all uses except Mosquito Control (for figures)</t>
  </si>
  <si>
    <t>MagTool (percent mortality)</t>
  </si>
  <si>
    <t>R-Plot (effect level)</t>
  </si>
  <si>
    <t>Bin 2</t>
  </si>
  <si>
    <t xml:space="preserve">Bin 3 </t>
  </si>
  <si>
    <t xml:space="preserve">Bin 5 </t>
  </si>
  <si>
    <t xml:space="preserve">Bin 7 </t>
  </si>
  <si>
    <t>Percent overlap of chlorpyrifos use sites with the species range. Values are the average of six years of CDL data. Use sites with &gt;1% overlap are highlighted.  (from EPA)</t>
  </si>
  <si>
    <t>Order</t>
  </si>
  <si>
    <t>Family</t>
  </si>
  <si>
    <t>Scientific Name</t>
  </si>
  <si>
    <t>Common Name</t>
  </si>
  <si>
    <t>EntityID</t>
  </si>
  <si>
    <t># HUC12s</t>
  </si>
  <si>
    <t>#Bins</t>
  </si>
  <si>
    <t>5th</t>
  </si>
  <si>
    <t>CI (-)</t>
  </si>
  <si>
    <t>50th</t>
  </si>
  <si>
    <t>95th</t>
  </si>
  <si>
    <t>CI (+)</t>
  </si>
  <si>
    <t>acres</t>
  </si>
  <si>
    <t>High effect      (Sum uses &gt;1% w/o OSD)</t>
  </si>
  <si>
    <t>Medium&amp;High (Sum uses &gt;1% w/o OSD)</t>
  </si>
  <si>
    <t>Sum (all uses w/o OSD</t>
  </si>
  <si>
    <t xml:space="preserve">High </t>
  </si>
  <si>
    <t xml:space="preserve">Medium </t>
  </si>
  <si>
    <t>Low</t>
  </si>
  <si>
    <t>High</t>
  </si>
  <si>
    <t>Medium</t>
  </si>
  <si>
    <t>High effect (Sum    uses &gt;1% w/o OSD)</t>
  </si>
  <si>
    <t>Medium - High effect (Sum    uses &gt;1% w/o OSD)</t>
  </si>
  <si>
    <t>High effect (Sum uses &gt;1% w/o OSD)</t>
  </si>
  <si>
    <t>Low - High effect (Sum uses &gt;1% w/o OSD)</t>
  </si>
  <si>
    <t>High effect (Sum     uses &gt;1% w/o OSD)</t>
  </si>
  <si>
    <t>Medium and High, Med or Low effect (Sum uses &gt;1% w/o OSD)</t>
  </si>
  <si>
    <t>Sum       (uses &gt;1% w/o OSD &amp; PSO)</t>
  </si>
  <si>
    <t>Sum       (uses &lt;1% w/o OSD &amp; PSO)</t>
  </si>
  <si>
    <t>Sum w/o OSD &amp; PSO</t>
  </si>
  <si>
    <t>Sum</t>
  </si>
  <si>
    <t>Corn</t>
  </si>
  <si>
    <t>Cotton</t>
  </si>
  <si>
    <t>Rice</t>
  </si>
  <si>
    <t>Wheat</t>
  </si>
  <si>
    <t>Vegetables and Ground Fruit</t>
  </si>
  <si>
    <t>Orchards and Vineyards</t>
  </si>
  <si>
    <t>Other Grains</t>
  </si>
  <si>
    <t>Other RowCrops</t>
  </si>
  <si>
    <t>Other Crops</t>
  </si>
  <si>
    <t>Pasture</t>
  </si>
  <si>
    <t>Developed</t>
  </si>
  <si>
    <t>Nurseries</t>
  </si>
  <si>
    <t>Open Space Developed (OSD)</t>
  </si>
  <si>
    <t>Pine seed orchards (PSO)</t>
  </si>
  <si>
    <t>Christmas Trees</t>
  </si>
  <si>
    <t>Mosquito Control</t>
  </si>
  <si>
    <t>Acipenseriformes</t>
  </si>
  <si>
    <t>Acipenseridae</t>
  </si>
  <si>
    <t>Acipenser oxyrinchus (=oxyrhynchus) desotoi</t>
  </si>
  <si>
    <t>Gulf sturgeon</t>
  </si>
  <si>
    <t>1489**</t>
  </si>
  <si>
    <t>HYXMH</t>
  </si>
  <si>
    <t>M</t>
  </si>
  <si>
    <t>HYXLH</t>
  </si>
  <si>
    <t>MYXLM</t>
  </si>
  <si>
    <t>percent overlap from Gulf sturgeon Rplot</t>
  </si>
  <si>
    <t>Acipenser transmontanus</t>
  </si>
  <si>
    <t>White sturgeon</t>
  </si>
  <si>
    <t>HHHXM</t>
  </si>
  <si>
    <t>MHMXM</t>
  </si>
  <si>
    <t>Cypriniformes</t>
  </si>
  <si>
    <t>Catostomidae</t>
  </si>
  <si>
    <t>Catostomus discobolus yarrowi</t>
  </si>
  <si>
    <t>Zuni bluehead Sucker</t>
  </si>
  <si>
    <t>H</t>
  </si>
  <si>
    <t>Catostomus santaanae</t>
  </si>
  <si>
    <t>Santa Ana sucker</t>
  </si>
  <si>
    <t>MXH</t>
  </si>
  <si>
    <t>Catostomus warnerensis</t>
  </si>
  <si>
    <t>Warner sucker</t>
  </si>
  <si>
    <t>L</t>
  </si>
  <si>
    <t>Cyprinidae</t>
  </si>
  <si>
    <t>Gila intermedia</t>
  </si>
  <si>
    <t>Gila chub</t>
  </si>
  <si>
    <t>Gila nigrescens</t>
  </si>
  <si>
    <t>Chihuahua chub</t>
  </si>
  <si>
    <t>Gila purpurea</t>
  </si>
  <si>
    <t>Yaqui chub</t>
  </si>
  <si>
    <t>HX</t>
  </si>
  <si>
    <t>Gila robusta jordani</t>
  </si>
  <si>
    <t>Pahranagat roundtail chub</t>
  </si>
  <si>
    <t>Lepidomeda mollispinis pratensis</t>
  </si>
  <si>
    <t>Big Spring spinedace</t>
  </si>
  <si>
    <t>Moapa coriacea</t>
  </si>
  <si>
    <t>Moapa dace</t>
  </si>
  <si>
    <t>Notropis mekistocholas</t>
  </si>
  <si>
    <t>Cape Fear shiner</t>
  </si>
  <si>
    <t>HXMH</t>
  </si>
  <si>
    <t>HXLH</t>
  </si>
  <si>
    <t>Rhinichthys osculus nevadensis</t>
  </si>
  <si>
    <t>Ash Meadows speckled dace</t>
  </si>
  <si>
    <t>Rhinichthys osculus oligoporus</t>
  </si>
  <si>
    <t>Clover Valley speckled dace</t>
  </si>
  <si>
    <t>Cyprinodontiformes</t>
  </si>
  <si>
    <t>Cyprinodontidae</t>
  </si>
  <si>
    <t>Cyprinodon bovinus</t>
  </si>
  <si>
    <t>Leon Springs pupfish</t>
  </si>
  <si>
    <t>XH</t>
  </si>
  <si>
    <t>Cyprinodon diabolis</t>
  </si>
  <si>
    <t>Devils Hole pupfish</t>
  </si>
  <si>
    <t>Cyprinodon elegans</t>
  </si>
  <si>
    <t>Comanche Springs pupfish</t>
  </si>
  <si>
    <t>HH</t>
  </si>
  <si>
    <t>Cyprinodon nevadensis mionectes</t>
  </si>
  <si>
    <t>Ash Meadows Amargosa pupfish</t>
  </si>
  <si>
    <t>Cyprinodon nevadensis pectoralis</t>
  </si>
  <si>
    <t>Warm Springs pupfish</t>
  </si>
  <si>
    <t>Osmeriformes</t>
  </si>
  <si>
    <t>Osmeridae</t>
  </si>
  <si>
    <t>Hypomesus transpacificus</t>
  </si>
  <si>
    <t>Delta smelt</t>
  </si>
  <si>
    <t>HMHHHXHHHH</t>
  </si>
  <si>
    <t>MMHMMXMMM</t>
  </si>
  <si>
    <t>Perciformes</t>
  </si>
  <si>
    <t>Percidae</t>
  </si>
  <si>
    <t>Etheostoma fonticola</t>
  </si>
  <si>
    <t>Fountain darter</t>
  </si>
  <si>
    <t>HXMHH</t>
  </si>
  <si>
    <t>Etheostoma okaloosae</t>
  </si>
  <si>
    <t>Okaloosa darter</t>
  </si>
  <si>
    <t>YHXMH</t>
  </si>
  <si>
    <t>Percina tanasi</t>
  </si>
  <si>
    <t>Snail darter</t>
  </si>
  <si>
    <t>MXLM</t>
  </si>
  <si>
    <t>Salmoniformes</t>
  </si>
  <si>
    <t>Salmonidae</t>
  </si>
  <si>
    <t>Oncorhynchus aguabonita whitei</t>
  </si>
  <si>
    <t>Little Kern golden trout</t>
  </si>
  <si>
    <t>Oncorhynchus apache</t>
  </si>
  <si>
    <t>Apache trout</t>
  </si>
  <si>
    <t>Oncorhynchus clarki stomias</t>
  </si>
  <si>
    <t>Greenback Cutthroat trout</t>
  </si>
  <si>
    <t>HHX</t>
  </si>
  <si>
    <t>HMX</t>
  </si>
  <si>
    <t>MLX</t>
  </si>
  <si>
    <t>Oncorhynchus clarkii seleniris</t>
  </si>
  <si>
    <t>Paiute cutthroat trout</t>
  </si>
  <si>
    <t>HM</t>
  </si>
  <si>
    <t>ML</t>
  </si>
  <si>
    <t>Oncorhynchus gilae</t>
  </si>
  <si>
    <t>Gila trout</t>
  </si>
  <si>
    <t>Salmo salar</t>
  </si>
  <si>
    <t>Atlantic salmon</t>
  </si>
  <si>
    <t>596**</t>
  </si>
  <si>
    <t>HXM</t>
  </si>
  <si>
    <t>HXL</t>
  </si>
  <si>
    <t>MXL</t>
  </si>
  <si>
    <t>Siluriformes</t>
  </si>
  <si>
    <t>Ictaluridae</t>
  </si>
  <si>
    <t>Noturus baileyi</t>
  </si>
  <si>
    <t>Smoky madtom</t>
  </si>
  <si>
    <t>Noturus placidus</t>
  </si>
  <si>
    <t>Neosho madtom</t>
  </si>
  <si>
    <t>** Freshwater portion of the species range</t>
  </si>
  <si>
    <t>MagTool Rplot Comparison for Malathion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</si>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</sst>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3" x14ac:knownFonts="1">
    <font>
      <sz val="11"/>
      <color theme="1"/>
      <name val="Calibri"/>
      <family val="2"/>
      <scheme val="minor"/>
    </font>
    <font>
      <sz val="11"/>
      <color theme="1"/>
      <name val="Calibri"/>
      <family val="2"/>
      <scheme val="minor"/>
    </font>
    <font>
      <b/>
      <sz val="11"/>
      <color theme="1"/>
      <name val="Calibri"/>
      <family val="2"/>
      <scheme val="minor"/>
    </font>
    <font>
      <sz val="14"/>
      <color theme="1"/>
      <name val="Calibri"/>
      <family val="2"/>
      <scheme val="minor"/>
    </font>
    <font>
      <sz val="12"/>
      <color theme="1"/>
      <name val="Calibri"/>
      <family val="2"/>
      <scheme val="minor"/>
    </font>
    <font>
      <sz val="9"/>
      <color theme="1"/>
      <name val="Calibri"/>
      <family val="2"/>
      <scheme val="minor"/>
    </font>
    <font>
      <sz val="11"/>
      <name val="Calibri"/>
      <family val="2"/>
      <scheme val="minor"/>
    </font>
    <font>
      <sz val="10"/>
      <color rgb="FF000000"/>
      <name val="Times New Roman"/>
      <family val="1"/>
    </font>
    <font>
      <sz val="11"/>
      <color rgb="FFFF0000"/>
      <name val="Calibri"/>
      <family val="2"/>
      <scheme val="minor"/>
    </font>
    <font>
      <sz val="10"/>
      <color theme="1"/>
      <name val="Calibri"/>
      <family val="2"/>
      <scheme val="minor"/>
    </font>
    <font>
      <sz val="11"/>
      <color rgb="FF92D050"/>
      <name val="Calibri"/>
      <family val="2"/>
      <scheme val="minor"/>
    </font>
    <font>
      <sz val="12"/>
      <color theme="1"/>
      <name val="Times New Roman"/>
      <family val="1"/>
    </font>
    <font>
      <b/>
      <sz val="12"/>
      <color theme="1"/>
      <name val="Times New Roman"/>
      <family val="1"/>
    </font>
  </fonts>
  <fills count="17">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rgb="FFFFFF00"/>
        <bgColor indexed="64"/>
      </patternFill>
    </fill>
    <fill>
      <patternFill patternType="solid">
        <fgColor rgb="FFB1A0C7"/>
        <bgColor indexed="64"/>
      </patternFill>
    </fill>
    <fill>
      <patternFill patternType="solid">
        <fgColor rgb="FFEBF1DE"/>
        <bgColor indexed="64"/>
      </patternFill>
    </fill>
    <fill>
      <patternFill patternType="solid">
        <fgColor rgb="FFC4D79B"/>
        <bgColor indexed="64"/>
      </patternFill>
    </fill>
    <fill>
      <patternFill patternType="solid">
        <fgColor rgb="FFFF7C80"/>
        <bgColor indexed="64"/>
      </patternFill>
    </fill>
    <fill>
      <patternFill patternType="solid">
        <fgColor rgb="FFE6B8B7"/>
        <bgColor indexed="64"/>
      </patternFill>
    </fill>
    <fill>
      <patternFill patternType="solid">
        <fgColor rgb="FFFFCCCC"/>
        <bgColor indexed="64"/>
      </patternFill>
    </fill>
    <fill>
      <patternFill patternType="solid">
        <fgColor rgb="FF548DD5"/>
        <bgColor indexed="64"/>
      </patternFill>
    </fill>
    <fill>
      <patternFill patternType="solid">
        <fgColor rgb="FFDDD9C4"/>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FFC000"/>
        <bgColor indexed="64"/>
      </patternFill>
    </fill>
    <fill>
      <patternFill patternType="solid">
        <fgColor theme="9" tint="0.79998168889431442"/>
        <bgColor indexed="64"/>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s>
  <cellStyleXfs count="7">
    <xf numFmtId="0" fontId="0" fillId="0" borderId="0"/>
    <xf numFmtId="9" fontId="1" fillId="0" borderId="0" applyFont="0" applyFill="0" applyBorder="0" applyAlignment="0" applyProtection="0"/>
    <xf numFmtId="0" fontId="7" fillId="0" borderId="0"/>
    <xf numFmtId="0" fontId="7" fillId="0" borderId="0"/>
    <xf numFmtId="0" fontId="1" fillId="0" borderId="0"/>
    <xf numFmtId="0" fontId="7" fillId="0" borderId="0"/>
    <xf numFmtId="0" fontId="1" fillId="0" borderId="0"/>
  </cellStyleXfs>
  <cellXfs count="258">
    <xf numFmtId="0" fontId="0" fillId="0" borderId="0" xfId="0"/>
    <xf numFmtId="0" fontId="0" fillId="0" borderId="0" xfId="0" applyAlignment="1">
      <alignment wrapText="1"/>
    </xf>
    <xf numFmtId="1" fontId="0" fillId="0" borderId="0" xfId="0" applyNumberFormat="1" applyAlignment="1">
      <alignment horizontal="center" vertical="center"/>
    </xf>
    <xf numFmtId="0" fontId="2" fillId="3" borderId="8" xfId="0" applyFont="1" applyFill="1" applyBorder="1" applyAlignment="1">
      <alignment horizontal="left" wrapText="1"/>
    </xf>
    <xf numFmtId="0" fontId="2" fillId="3" borderId="8" xfId="0" applyFont="1" applyFill="1" applyBorder="1" applyAlignment="1">
      <alignment horizontal="left"/>
    </xf>
    <xf numFmtId="0" fontId="2" fillId="3" borderId="8" xfId="0" applyFont="1" applyFill="1" applyBorder="1" applyAlignment="1">
      <alignment horizontal="center" wrapText="1"/>
    </xf>
    <xf numFmtId="1" fontId="0" fillId="2" borderId="9" xfId="0" applyNumberFormat="1" applyFill="1" applyBorder="1" applyAlignment="1">
      <alignment horizontal="center" vertical="center"/>
    </xf>
    <xf numFmtId="1" fontId="0" fillId="2" borderId="10" xfId="0" applyNumberFormat="1" applyFill="1" applyBorder="1" applyAlignment="1">
      <alignment horizontal="center" vertical="center"/>
    </xf>
    <xf numFmtId="1" fontId="0" fillId="2" borderId="11" xfId="0" applyNumberFormat="1" applyFill="1" applyBorder="1" applyAlignment="1">
      <alignment horizontal="center" vertical="center"/>
    </xf>
    <xf numFmtId="2" fontId="0" fillId="4" borderId="12" xfId="0" applyNumberFormat="1" applyFill="1" applyBorder="1" applyAlignment="1">
      <alignment horizontal="center" vertical="center" wrapText="1"/>
    </xf>
    <xf numFmtId="2" fontId="5" fillId="4" borderId="12" xfId="0" applyNumberFormat="1" applyFont="1" applyFill="1" applyBorder="1" applyAlignment="1">
      <alignment horizontal="center" vertical="center" wrapText="1"/>
    </xf>
    <xf numFmtId="0" fontId="0" fillId="5" borderId="12" xfId="0" applyFill="1" applyBorder="1" applyAlignment="1">
      <alignment wrapText="1"/>
    </xf>
    <xf numFmtId="0" fontId="0" fillId="5" borderId="12" xfId="0" applyFill="1" applyBorder="1"/>
    <xf numFmtId="0" fontId="6" fillId="5" borderId="12" xfId="0" applyFont="1" applyFill="1" applyBorder="1"/>
    <xf numFmtId="0" fontId="6" fillId="5" borderId="12" xfId="0" applyFont="1" applyFill="1" applyBorder="1" applyAlignment="1">
      <alignment horizontal="center" vertical="center"/>
    </xf>
    <xf numFmtId="1" fontId="0" fillId="5" borderId="13" xfId="0" applyNumberFormat="1" applyFill="1" applyBorder="1" applyAlignment="1">
      <alignment horizontal="center" vertical="center"/>
    </xf>
    <xf numFmtId="1" fontId="0" fillId="5" borderId="14" xfId="0" applyNumberFormat="1" applyFill="1" applyBorder="1" applyAlignment="1">
      <alignment horizontal="center" vertical="center"/>
    </xf>
    <xf numFmtId="9" fontId="0" fillId="5" borderId="15" xfId="1" applyFont="1" applyFill="1" applyBorder="1" applyAlignment="1">
      <alignment horizontal="center" vertical="center"/>
    </xf>
    <xf numFmtId="2" fontId="0" fillId="5" borderId="12" xfId="0" applyNumberFormat="1" applyFill="1" applyBorder="1"/>
    <xf numFmtId="1" fontId="0" fillId="5" borderId="12" xfId="0" applyNumberFormat="1" applyFill="1" applyBorder="1"/>
    <xf numFmtId="1" fontId="0" fillId="5" borderId="16" xfId="0" applyNumberFormat="1" applyFill="1" applyBorder="1" applyAlignment="1">
      <alignment horizontal="center" vertical="center"/>
    </xf>
    <xf numFmtId="9" fontId="0" fillId="5" borderId="12" xfId="1" applyFont="1" applyFill="1" applyBorder="1" applyAlignment="1">
      <alignment horizontal="center" vertical="center"/>
    </xf>
    <xf numFmtId="0" fontId="0" fillId="6" borderId="12" xfId="0" applyFill="1" applyBorder="1" applyAlignment="1">
      <alignment wrapText="1"/>
    </xf>
    <xf numFmtId="0" fontId="0" fillId="6" borderId="12" xfId="0" applyFill="1" applyBorder="1"/>
    <xf numFmtId="0" fontId="6" fillId="6" borderId="12" xfId="0" applyFont="1" applyFill="1" applyBorder="1"/>
    <xf numFmtId="0" fontId="0" fillId="6" borderId="12" xfId="0" applyFill="1" applyBorder="1" applyAlignment="1">
      <alignment horizontal="center" vertical="center"/>
    </xf>
    <xf numFmtId="0" fontId="6" fillId="6" borderId="12" xfId="0" applyFont="1" applyFill="1" applyBorder="1" applyAlignment="1">
      <alignment horizontal="center" vertical="center"/>
    </xf>
    <xf numFmtId="1" fontId="0" fillId="6" borderId="13" xfId="0" applyNumberFormat="1" applyFill="1" applyBorder="1" applyAlignment="1">
      <alignment horizontal="center" vertical="center"/>
    </xf>
    <xf numFmtId="1" fontId="0" fillId="6" borderId="16" xfId="0" applyNumberFormat="1" applyFill="1" applyBorder="1" applyAlignment="1">
      <alignment horizontal="center" vertical="center"/>
    </xf>
    <xf numFmtId="9" fontId="0" fillId="6" borderId="12" xfId="1" applyFont="1" applyFill="1" applyBorder="1" applyAlignment="1">
      <alignment horizontal="center" vertical="center"/>
    </xf>
    <xf numFmtId="2" fontId="0" fillId="6" borderId="12" xfId="0" applyNumberFormat="1" applyFill="1" applyBorder="1"/>
    <xf numFmtId="1" fontId="0" fillId="6" borderId="12" xfId="0" applyNumberFormat="1" applyFill="1" applyBorder="1"/>
    <xf numFmtId="0" fontId="0" fillId="7" borderId="12" xfId="0" applyFill="1" applyBorder="1" applyAlignment="1">
      <alignment wrapText="1"/>
    </xf>
    <xf numFmtId="0" fontId="0" fillId="7" borderId="12" xfId="0" applyFill="1" applyBorder="1"/>
    <xf numFmtId="0" fontId="6" fillId="7" borderId="12" xfId="0" applyFont="1" applyFill="1" applyBorder="1" applyAlignment="1">
      <alignment wrapText="1"/>
    </xf>
    <xf numFmtId="0" fontId="6" fillId="7" borderId="12" xfId="0" applyFont="1" applyFill="1" applyBorder="1"/>
    <xf numFmtId="0" fontId="6" fillId="7" borderId="12" xfId="0" applyFont="1" applyFill="1" applyBorder="1" applyAlignment="1">
      <alignment horizontal="center" vertical="center"/>
    </xf>
    <xf numFmtId="1" fontId="0" fillId="7" borderId="13" xfId="0" applyNumberFormat="1" applyFill="1" applyBorder="1" applyAlignment="1">
      <alignment horizontal="center" vertical="center"/>
    </xf>
    <xf numFmtId="1" fontId="0" fillId="7" borderId="16" xfId="0" applyNumberFormat="1" applyFill="1" applyBorder="1" applyAlignment="1">
      <alignment horizontal="center" vertical="center"/>
    </xf>
    <xf numFmtId="9" fontId="0" fillId="7" borderId="12" xfId="1" applyFont="1" applyFill="1" applyBorder="1" applyAlignment="1">
      <alignment horizontal="center" vertical="center"/>
    </xf>
    <xf numFmtId="2" fontId="0" fillId="7" borderId="12" xfId="0" applyNumberFormat="1" applyFill="1" applyBorder="1"/>
    <xf numFmtId="1" fontId="0" fillId="7" borderId="12" xfId="0" applyNumberFormat="1" applyFill="1" applyBorder="1"/>
    <xf numFmtId="2" fontId="0" fillId="0" borderId="0" xfId="0" applyNumberFormat="1"/>
    <xf numFmtId="0" fontId="0" fillId="8" borderId="12" xfId="0" applyFill="1" applyBorder="1" applyAlignment="1">
      <alignment wrapText="1"/>
    </xf>
    <xf numFmtId="0" fontId="0" fillId="8" borderId="12" xfId="0" applyFill="1" applyBorder="1"/>
    <xf numFmtId="0" fontId="6" fillId="8" borderId="12" xfId="0" applyFont="1" applyFill="1" applyBorder="1" applyAlignment="1">
      <alignment wrapText="1"/>
    </xf>
    <xf numFmtId="0" fontId="6" fillId="8" borderId="12" xfId="0" applyFont="1" applyFill="1" applyBorder="1"/>
    <xf numFmtId="0" fontId="6" fillId="8" borderId="12" xfId="0" applyFont="1" applyFill="1" applyBorder="1" applyAlignment="1">
      <alignment horizontal="center" vertical="center"/>
    </xf>
    <xf numFmtId="1" fontId="0" fillId="8" borderId="13" xfId="0" applyNumberFormat="1" applyFill="1" applyBorder="1" applyAlignment="1">
      <alignment horizontal="center" vertical="center"/>
    </xf>
    <xf numFmtId="1" fontId="0" fillId="8" borderId="16" xfId="0" applyNumberFormat="1" applyFill="1" applyBorder="1" applyAlignment="1">
      <alignment horizontal="center" vertical="center"/>
    </xf>
    <xf numFmtId="9" fontId="0" fillId="8" borderId="12" xfId="1" applyFont="1" applyFill="1" applyBorder="1" applyAlignment="1">
      <alignment horizontal="center" vertical="center"/>
    </xf>
    <xf numFmtId="2" fontId="0" fillId="8" borderId="12" xfId="0" applyNumberFormat="1" applyFill="1" applyBorder="1"/>
    <xf numFmtId="1" fontId="0" fillId="8" borderId="12" xfId="0" applyNumberFormat="1" applyFill="1" applyBorder="1"/>
    <xf numFmtId="0" fontId="0" fillId="0" borderId="12" xfId="0" applyBorder="1" applyAlignment="1">
      <alignment wrapText="1"/>
    </xf>
    <xf numFmtId="0" fontId="0" fillId="0" borderId="12" xfId="0" applyBorder="1"/>
    <xf numFmtId="0" fontId="6" fillId="0" borderId="12" xfId="0" applyFont="1" applyFill="1" applyBorder="1"/>
    <xf numFmtId="0" fontId="0" fillId="0" borderId="12" xfId="0" applyBorder="1" applyAlignment="1">
      <alignment horizontal="center" vertical="center"/>
    </xf>
    <xf numFmtId="0" fontId="6" fillId="0" borderId="12" xfId="0" applyFont="1" applyBorder="1" applyAlignment="1">
      <alignment horizontal="center" vertical="center"/>
    </xf>
    <xf numFmtId="1" fontId="0" fillId="0" borderId="13" xfId="0" applyNumberFormat="1" applyBorder="1" applyAlignment="1">
      <alignment horizontal="center" vertical="center"/>
    </xf>
    <xf numFmtId="9" fontId="0" fillId="0" borderId="12" xfId="1" applyFont="1" applyBorder="1" applyAlignment="1">
      <alignment horizontal="center" vertical="center"/>
    </xf>
    <xf numFmtId="2" fontId="0" fillId="0" borderId="12" xfId="0" applyNumberFormat="1" applyBorder="1"/>
    <xf numFmtId="1" fontId="0" fillId="0" borderId="12" xfId="0" applyNumberFormat="1" applyBorder="1"/>
    <xf numFmtId="0" fontId="0" fillId="9" borderId="12" xfId="0" applyFill="1" applyBorder="1" applyAlignment="1">
      <alignment wrapText="1"/>
    </xf>
    <xf numFmtId="0" fontId="0" fillId="9" borderId="12" xfId="0" applyFill="1" applyBorder="1"/>
    <xf numFmtId="0" fontId="6" fillId="9" borderId="12" xfId="0" applyFont="1" applyFill="1" applyBorder="1" applyAlignment="1">
      <alignment wrapText="1"/>
    </xf>
    <xf numFmtId="0" fontId="6" fillId="9" borderId="12" xfId="0" applyFont="1" applyFill="1" applyBorder="1"/>
    <xf numFmtId="0" fontId="6" fillId="9" borderId="12" xfId="0" applyFont="1" applyFill="1" applyBorder="1" applyAlignment="1">
      <alignment horizontal="center" vertical="center"/>
    </xf>
    <xf numFmtId="1" fontId="0" fillId="9" borderId="13" xfId="0" applyNumberFormat="1" applyFill="1" applyBorder="1" applyAlignment="1">
      <alignment horizontal="center" vertical="center"/>
    </xf>
    <xf numFmtId="1" fontId="0" fillId="9" borderId="16" xfId="0" applyNumberFormat="1" applyFill="1" applyBorder="1" applyAlignment="1">
      <alignment horizontal="center" vertical="center"/>
    </xf>
    <xf numFmtId="2" fontId="0" fillId="9" borderId="12" xfId="0" applyNumberFormat="1" applyFill="1" applyBorder="1"/>
    <xf numFmtId="1" fontId="0" fillId="9" borderId="12" xfId="0" applyNumberFormat="1" applyFill="1" applyBorder="1"/>
    <xf numFmtId="0" fontId="6" fillId="10" borderId="12" xfId="0" applyFont="1" applyFill="1" applyBorder="1"/>
    <xf numFmtId="9" fontId="6" fillId="9" borderId="12" xfId="1" applyFont="1" applyFill="1" applyBorder="1" applyAlignment="1">
      <alignment horizontal="center" vertical="center"/>
    </xf>
    <xf numFmtId="0" fontId="0" fillId="11" borderId="12" xfId="0" applyFill="1" applyBorder="1" applyAlignment="1">
      <alignment wrapText="1"/>
    </xf>
    <xf numFmtId="0" fontId="0" fillId="11" borderId="12" xfId="0" applyFill="1" applyBorder="1"/>
    <xf numFmtId="0" fontId="6" fillId="11" borderId="12" xfId="0" applyFont="1" applyFill="1" applyBorder="1" applyAlignment="1">
      <alignment wrapText="1"/>
    </xf>
    <xf numFmtId="0" fontId="6" fillId="11" borderId="12" xfId="0" applyFont="1" applyFill="1" applyBorder="1"/>
    <xf numFmtId="0" fontId="6" fillId="11" borderId="12" xfId="0" applyFont="1" applyFill="1" applyBorder="1" applyAlignment="1">
      <alignment horizontal="center" vertical="center"/>
    </xf>
    <xf numFmtId="1" fontId="0" fillId="11" borderId="13" xfId="0" applyNumberFormat="1" applyFill="1" applyBorder="1" applyAlignment="1">
      <alignment horizontal="center" vertical="center"/>
    </xf>
    <xf numFmtId="1" fontId="0" fillId="11" borderId="16" xfId="0" applyNumberFormat="1" applyFill="1" applyBorder="1" applyAlignment="1">
      <alignment horizontal="center" vertical="center"/>
    </xf>
    <xf numFmtId="9" fontId="0" fillId="11" borderId="12" xfId="1" applyFont="1" applyFill="1" applyBorder="1" applyAlignment="1">
      <alignment horizontal="center" vertical="center"/>
    </xf>
    <xf numFmtId="2" fontId="0" fillId="11" borderId="12" xfId="0" applyNumberFormat="1" applyFill="1" applyBorder="1"/>
    <xf numFmtId="1" fontId="0" fillId="11" borderId="12" xfId="0" applyNumberFormat="1" applyFill="1" applyBorder="1"/>
    <xf numFmtId="0" fontId="0" fillId="12" borderId="12" xfId="0" applyFill="1" applyBorder="1" applyAlignment="1">
      <alignment wrapText="1"/>
    </xf>
    <xf numFmtId="0" fontId="0" fillId="12" borderId="12" xfId="0" applyFill="1" applyBorder="1"/>
    <xf numFmtId="0" fontId="6" fillId="12" borderId="12" xfId="0" applyFont="1" applyFill="1" applyBorder="1" applyAlignment="1">
      <alignment wrapText="1"/>
    </xf>
    <xf numFmtId="0" fontId="6" fillId="12" borderId="12" xfId="0" applyFont="1" applyFill="1" applyBorder="1"/>
    <xf numFmtId="0" fontId="6" fillId="12" borderId="12" xfId="0" applyFont="1" applyFill="1" applyBorder="1" applyAlignment="1">
      <alignment horizontal="center" vertical="center"/>
    </xf>
    <xf numFmtId="1" fontId="0" fillId="12" borderId="13" xfId="0" applyNumberFormat="1" applyFill="1" applyBorder="1" applyAlignment="1">
      <alignment horizontal="center" vertical="center"/>
    </xf>
    <xf numFmtId="1" fontId="0" fillId="12" borderId="16" xfId="0" applyNumberFormat="1" applyFill="1" applyBorder="1" applyAlignment="1">
      <alignment horizontal="center" vertical="center"/>
    </xf>
    <xf numFmtId="2" fontId="0" fillId="12" borderId="12" xfId="0" applyNumberFormat="1" applyFill="1" applyBorder="1"/>
    <xf numFmtId="1" fontId="0" fillId="12" borderId="12" xfId="0" applyNumberFormat="1" applyFill="1" applyBorder="1"/>
    <xf numFmtId="1" fontId="6" fillId="12" borderId="16" xfId="0" applyNumberFormat="1" applyFont="1" applyFill="1" applyBorder="1" applyAlignment="1">
      <alignment horizontal="center" vertical="center"/>
    </xf>
    <xf numFmtId="9" fontId="6" fillId="12" borderId="12" xfId="1" applyFont="1" applyFill="1" applyBorder="1" applyAlignment="1">
      <alignment horizontal="center" vertical="center"/>
    </xf>
    <xf numFmtId="9" fontId="0" fillId="0" borderId="0" xfId="1" applyFont="1" applyAlignment="1">
      <alignment horizontal="center" vertical="center"/>
    </xf>
    <xf numFmtId="2" fontId="0" fillId="0" borderId="12" xfId="0" applyNumberFormat="1" applyBorder="1" applyAlignment="1">
      <alignment horizontal="center" vertical="center" wrapText="1"/>
    </xf>
    <xf numFmtId="1" fontId="0" fillId="2" borderId="17" xfId="0" applyNumberFormat="1" applyFill="1" applyBorder="1" applyAlignment="1">
      <alignment horizontal="center" vertical="center"/>
    </xf>
    <xf numFmtId="1" fontId="0" fillId="7" borderId="19" xfId="0" applyNumberFormat="1" applyFill="1" applyBorder="1" applyAlignment="1">
      <alignment horizontal="center" vertical="center"/>
    </xf>
    <xf numFmtId="1" fontId="0" fillId="8" borderId="19" xfId="0" applyNumberFormat="1" applyFill="1" applyBorder="1" applyAlignment="1">
      <alignment horizontal="center" vertical="center"/>
    </xf>
    <xf numFmtId="0" fontId="0" fillId="0" borderId="0" xfId="0"/>
    <xf numFmtId="0" fontId="0" fillId="0" borderId="0" xfId="0" applyFill="1"/>
    <xf numFmtId="1" fontId="0" fillId="2" borderId="3" xfId="0" applyNumberFormat="1" applyFill="1" applyBorder="1" applyAlignment="1">
      <alignment horizontal="center" vertical="center"/>
    </xf>
    <xf numFmtId="1" fontId="0" fillId="2" borderId="12" xfId="0" applyNumberFormat="1" applyFill="1" applyBorder="1" applyAlignment="1">
      <alignment horizontal="center" vertical="center"/>
    </xf>
    <xf numFmtId="2" fontId="0" fillId="0" borderId="19" xfId="0" applyNumberFormat="1" applyBorder="1" applyAlignment="1">
      <alignment horizontal="center" vertical="center" wrapText="1"/>
    </xf>
    <xf numFmtId="2" fontId="0" fillId="0" borderId="13" xfId="0" applyNumberFormat="1" applyBorder="1" applyAlignment="1">
      <alignment horizontal="center" vertical="center"/>
    </xf>
    <xf numFmtId="2" fontId="0" fillId="5" borderId="13" xfId="0" applyNumberFormat="1" applyFill="1" applyBorder="1"/>
    <xf numFmtId="2" fontId="0" fillId="6" borderId="13" xfId="0" applyNumberFormat="1" applyFill="1" applyBorder="1"/>
    <xf numFmtId="2" fontId="0" fillId="7" borderId="13" xfId="0" applyNumberFormat="1" applyFill="1" applyBorder="1"/>
    <xf numFmtId="2" fontId="0" fillId="8" borderId="13" xfId="0" applyNumberFormat="1" applyFill="1" applyBorder="1"/>
    <xf numFmtId="2" fontId="0" fillId="0" borderId="13" xfId="0" applyNumberFormat="1" applyBorder="1"/>
    <xf numFmtId="2" fontId="0" fillId="9" borderId="13" xfId="0" applyNumberFormat="1" applyFill="1" applyBorder="1"/>
    <xf numFmtId="2" fontId="0" fillId="11" borderId="13" xfId="0" applyNumberFormat="1" applyFill="1" applyBorder="1"/>
    <xf numFmtId="2" fontId="0" fillId="12" borderId="13" xfId="0" applyNumberFormat="1" applyFill="1" applyBorder="1"/>
    <xf numFmtId="1" fontId="0" fillId="5" borderId="19" xfId="0" applyNumberFormat="1" applyFill="1" applyBorder="1"/>
    <xf numFmtId="1" fontId="0" fillId="6" borderId="19" xfId="0" applyNumberFormat="1" applyFill="1" applyBorder="1"/>
    <xf numFmtId="1" fontId="0" fillId="7" borderId="19" xfId="0" applyNumberFormat="1" applyFill="1" applyBorder="1"/>
    <xf numFmtId="1" fontId="0" fillId="8" borderId="19" xfId="0" applyNumberFormat="1" applyFill="1" applyBorder="1"/>
    <xf numFmtId="1" fontId="0" fillId="0" borderId="19" xfId="0" applyNumberFormat="1" applyBorder="1"/>
    <xf numFmtId="1" fontId="0" fillId="9" borderId="19" xfId="0" applyNumberFormat="1" applyFill="1" applyBorder="1"/>
    <xf numFmtId="1" fontId="0" fillId="11" borderId="19" xfId="0" applyNumberFormat="1" applyFill="1" applyBorder="1"/>
    <xf numFmtId="1" fontId="0" fillId="12" borderId="19" xfId="0" applyNumberFormat="1" applyFill="1" applyBorder="1"/>
    <xf numFmtId="2" fontId="0" fillId="0" borderId="16" xfId="0" applyNumberFormat="1" applyBorder="1" applyAlignment="1">
      <alignment horizontal="center" vertical="center" wrapText="1"/>
    </xf>
    <xf numFmtId="2" fontId="0" fillId="0" borderId="24" xfId="0" applyNumberFormat="1" applyBorder="1" applyAlignment="1">
      <alignment horizontal="center" vertical="center" wrapText="1"/>
    </xf>
    <xf numFmtId="2" fontId="0" fillId="5" borderId="24" xfId="0" applyNumberFormat="1" applyFill="1" applyBorder="1"/>
    <xf numFmtId="1" fontId="0" fillId="6" borderId="16" xfId="0" applyNumberFormat="1" applyFill="1" applyBorder="1"/>
    <xf numFmtId="2" fontId="0" fillId="6" borderId="24" xfId="0" applyNumberFormat="1" applyFill="1" applyBorder="1"/>
    <xf numFmtId="1" fontId="0" fillId="7" borderId="16" xfId="0" applyNumberFormat="1" applyFill="1" applyBorder="1"/>
    <xf numFmtId="2" fontId="0" fillId="7" borderId="24" xfId="0" applyNumberFormat="1" applyFill="1" applyBorder="1"/>
    <xf numFmtId="1" fontId="0" fillId="8" borderId="16" xfId="0" applyNumberFormat="1" applyFill="1" applyBorder="1"/>
    <xf numFmtId="2" fontId="0" fillId="8" borderId="24" xfId="0" applyNumberFormat="1" applyFill="1" applyBorder="1"/>
    <xf numFmtId="1" fontId="0" fillId="0" borderId="16" xfId="0" applyNumberFormat="1" applyBorder="1"/>
    <xf numFmtId="2" fontId="0" fillId="0" borderId="24" xfId="0" applyNumberFormat="1" applyBorder="1"/>
    <xf numFmtId="1" fontId="0" fillId="9" borderId="16" xfId="0" applyNumberFormat="1" applyFill="1" applyBorder="1"/>
    <xf numFmtId="2" fontId="0" fillId="9" borderId="24" xfId="0" applyNumberFormat="1" applyFill="1" applyBorder="1"/>
    <xf numFmtId="0" fontId="0" fillId="9" borderId="0" xfId="0" applyFill="1" applyBorder="1"/>
    <xf numFmtId="1" fontId="0" fillId="11" borderId="16" xfId="0" applyNumberFormat="1" applyFill="1" applyBorder="1"/>
    <xf numFmtId="2" fontId="0" fillId="11" borderId="24" xfId="0" applyNumberFormat="1" applyFill="1" applyBorder="1"/>
    <xf numFmtId="1" fontId="0" fillId="12" borderId="16" xfId="0" applyNumberFormat="1" applyFill="1" applyBorder="1"/>
    <xf numFmtId="2" fontId="0" fillId="12" borderId="24" xfId="0" applyNumberFormat="1" applyFill="1" applyBorder="1"/>
    <xf numFmtId="1" fontId="0" fillId="12" borderId="10" xfId="0" applyNumberFormat="1" applyFill="1" applyBorder="1"/>
    <xf numFmtId="1" fontId="0" fillId="12" borderId="11" xfId="0" applyNumberFormat="1" applyFill="1" applyBorder="1"/>
    <xf numFmtId="2" fontId="0" fillId="12" borderId="11" xfId="0" applyNumberFormat="1" applyFill="1" applyBorder="1"/>
    <xf numFmtId="2" fontId="0" fillId="12" borderId="25" xfId="0" applyNumberFormat="1" applyFill="1" applyBorder="1"/>
    <xf numFmtId="0" fontId="2" fillId="13" borderId="0" xfId="0" applyFont="1" applyFill="1"/>
    <xf numFmtId="0" fontId="0" fillId="14" borderId="0" xfId="0" applyFill="1"/>
    <xf numFmtId="0" fontId="2" fillId="14" borderId="0" xfId="0" applyFont="1" applyFill="1"/>
    <xf numFmtId="0" fontId="5" fillId="0" borderId="0" xfId="0" applyFont="1" applyAlignment="1">
      <alignment wrapText="1"/>
    </xf>
    <xf numFmtId="2" fontId="9" fillId="4" borderId="12" xfId="0" applyNumberFormat="1" applyFont="1" applyFill="1" applyBorder="1" applyAlignment="1">
      <alignment horizontal="center" vertical="center" wrapText="1"/>
    </xf>
    <xf numFmtId="2" fontId="0" fillId="15" borderId="12" xfId="0" applyNumberFormat="1" applyFill="1" applyBorder="1"/>
    <xf numFmtId="2" fontId="0" fillId="16" borderId="12" xfId="0" applyNumberFormat="1" applyFill="1" applyBorder="1"/>
    <xf numFmtId="1" fontId="0" fillId="16" borderId="12" xfId="0" applyNumberFormat="1" applyFill="1" applyBorder="1"/>
    <xf numFmtId="2" fontId="6" fillId="15" borderId="12" xfId="0" applyNumberFormat="1" applyFont="1" applyFill="1" applyBorder="1"/>
    <xf numFmtId="2" fontId="8" fillId="11" borderId="12" xfId="0" applyNumberFormat="1" applyFont="1" applyFill="1" applyBorder="1"/>
    <xf numFmtId="2" fontId="8" fillId="5" borderId="12" xfId="0" applyNumberFormat="1" applyFont="1" applyFill="1" applyBorder="1"/>
    <xf numFmtId="2" fontId="10" fillId="6" borderId="12" xfId="0" applyNumberFormat="1" applyFont="1" applyFill="1" applyBorder="1"/>
    <xf numFmtId="2" fontId="0" fillId="0" borderId="13" xfId="0" applyNumberFormat="1" applyBorder="1" applyAlignment="1">
      <alignment horizontal="center" vertical="center" wrapText="1"/>
    </xf>
    <xf numFmtId="2" fontId="0" fillId="12" borderId="27" xfId="0" applyNumberFormat="1" applyFill="1" applyBorder="1"/>
    <xf numFmtId="2" fontId="0" fillId="5" borderId="19" xfId="0" applyNumberFormat="1" applyFill="1" applyBorder="1"/>
    <xf numFmtId="2" fontId="0" fillId="6" borderId="19" xfId="0" applyNumberFormat="1" applyFill="1" applyBorder="1"/>
    <xf numFmtId="2" fontId="0" fillId="7" borderId="19" xfId="0" applyNumberFormat="1" applyFill="1" applyBorder="1"/>
    <xf numFmtId="2" fontId="0" fillId="8" borderId="19" xfId="0" applyNumberFormat="1" applyFill="1" applyBorder="1"/>
    <xf numFmtId="2" fontId="0" fillId="0" borderId="19" xfId="0" applyNumberFormat="1" applyBorder="1"/>
    <xf numFmtId="2" fontId="0" fillId="9" borderId="19" xfId="0" applyNumberFormat="1" applyFill="1" applyBorder="1"/>
    <xf numFmtId="2" fontId="0" fillId="11" borderId="19" xfId="0" applyNumberFormat="1" applyFill="1" applyBorder="1"/>
    <xf numFmtId="2" fontId="0" fillId="12" borderId="19" xfId="0" applyNumberFormat="1" applyFill="1" applyBorder="1"/>
    <xf numFmtId="2" fontId="0" fillId="12" borderId="17" xfId="0" applyNumberFormat="1" applyFill="1" applyBorder="1"/>
    <xf numFmtId="2" fontId="0" fillId="5" borderId="16" xfId="0" applyNumberFormat="1" applyFill="1" applyBorder="1"/>
    <xf numFmtId="2" fontId="0" fillId="6" borderId="16" xfId="0" applyNumberFormat="1" applyFill="1" applyBorder="1"/>
    <xf numFmtId="2" fontId="0" fillId="7" borderId="16" xfId="0" applyNumberFormat="1" applyFill="1" applyBorder="1"/>
    <xf numFmtId="2" fontId="0" fillId="8" borderId="16" xfId="0" applyNumberFormat="1" applyFill="1" applyBorder="1"/>
    <xf numFmtId="2" fontId="0" fillId="0" borderId="16" xfId="0" applyNumberFormat="1" applyBorder="1"/>
    <xf numFmtId="2" fontId="0" fillId="9" borderId="16" xfId="0" applyNumberFormat="1" applyFill="1" applyBorder="1"/>
    <xf numFmtId="2" fontId="0" fillId="11" borderId="16" xfId="0" applyNumberFormat="1" applyFill="1" applyBorder="1"/>
    <xf numFmtId="2" fontId="0" fillId="12" borderId="16" xfId="0" applyNumberFormat="1" applyFill="1" applyBorder="1"/>
    <xf numFmtId="2" fontId="0" fillId="12" borderId="10" xfId="0" applyNumberFormat="1" applyFill="1" applyBorder="1"/>
    <xf numFmtId="2" fontId="0" fillId="0" borderId="12" xfId="0" applyNumberFormat="1" applyBorder="1" applyAlignment="1">
      <alignment vertical="center" wrapText="1"/>
    </xf>
    <xf numFmtId="1" fontId="6" fillId="6" borderId="19" xfId="0" applyNumberFormat="1" applyFont="1" applyFill="1" applyBorder="1" applyAlignment="1">
      <alignment horizontal="center" vertical="center"/>
    </xf>
    <xf numFmtId="9" fontId="6" fillId="6" borderId="12" xfId="1" applyFont="1" applyFill="1" applyBorder="1" applyAlignment="1">
      <alignment horizontal="center" vertical="center"/>
    </xf>
    <xf numFmtId="1" fontId="6" fillId="6" borderId="16" xfId="0" applyNumberFormat="1" applyFont="1" applyFill="1" applyBorder="1" applyAlignment="1">
      <alignment horizontal="center" vertical="center"/>
    </xf>
    <xf numFmtId="1" fontId="6" fillId="9" borderId="19" xfId="0" applyNumberFormat="1" applyFont="1" applyFill="1" applyBorder="1" applyAlignment="1">
      <alignment horizontal="center" vertical="center"/>
    </xf>
    <xf numFmtId="1" fontId="6" fillId="9" borderId="16" xfId="0" applyNumberFormat="1" applyFont="1" applyFill="1" applyBorder="1" applyAlignment="1">
      <alignment horizontal="center" vertical="center"/>
    </xf>
    <xf numFmtId="1" fontId="6" fillId="5" borderId="18" xfId="0" applyNumberFormat="1" applyFont="1" applyFill="1" applyBorder="1" applyAlignment="1">
      <alignment horizontal="center" vertical="center"/>
    </xf>
    <xf numFmtId="9" fontId="6" fillId="5" borderId="15" xfId="1" applyFont="1" applyFill="1" applyBorder="1" applyAlignment="1">
      <alignment horizontal="center" vertical="center"/>
    </xf>
    <xf numFmtId="1" fontId="6" fillId="5" borderId="14" xfId="0" applyNumberFormat="1" applyFont="1" applyFill="1" applyBorder="1" applyAlignment="1">
      <alignment horizontal="center" vertical="center"/>
    </xf>
    <xf numFmtId="1" fontId="6" fillId="5" borderId="19" xfId="0" applyNumberFormat="1" applyFont="1" applyFill="1" applyBorder="1" applyAlignment="1">
      <alignment horizontal="center" vertical="center"/>
    </xf>
    <xf numFmtId="9" fontId="6" fillId="5" borderId="12" xfId="1" applyFont="1" applyFill="1" applyBorder="1" applyAlignment="1">
      <alignment horizontal="center" vertical="center"/>
    </xf>
    <xf numFmtId="1" fontId="6" fillId="5" borderId="16" xfId="0" applyNumberFormat="1" applyFont="1" applyFill="1" applyBorder="1" applyAlignment="1">
      <alignment horizontal="center" vertical="center"/>
    </xf>
    <xf numFmtId="1" fontId="6" fillId="12" borderId="19" xfId="0" applyNumberFormat="1" applyFont="1" applyFill="1" applyBorder="1" applyAlignment="1">
      <alignment horizontal="center" vertical="center"/>
    </xf>
    <xf numFmtId="1" fontId="6" fillId="11" borderId="19" xfId="0" applyNumberFormat="1" applyFont="1" applyFill="1" applyBorder="1" applyAlignment="1">
      <alignment horizontal="center" vertical="center"/>
    </xf>
    <xf numFmtId="9" fontId="6" fillId="11" borderId="12" xfId="1" applyFont="1" applyFill="1" applyBorder="1" applyAlignment="1">
      <alignment horizontal="center" vertical="center"/>
    </xf>
    <xf numFmtId="1" fontId="6" fillId="11" borderId="16" xfId="0" applyNumberFormat="1" applyFont="1" applyFill="1" applyBorder="1" applyAlignment="1">
      <alignment horizontal="center" vertical="center"/>
    </xf>
    <xf numFmtId="1" fontId="6" fillId="0" borderId="16" xfId="0" applyNumberFormat="1" applyFont="1" applyBorder="1" applyAlignment="1">
      <alignment horizontal="center" vertical="center"/>
    </xf>
    <xf numFmtId="1" fontId="6" fillId="0" borderId="19" xfId="0" applyNumberFormat="1" applyFont="1" applyBorder="1" applyAlignment="1">
      <alignment horizontal="center" vertical="center"/>
    </xf>
    <xf numFmtId="9" fontId="6" fillId="0" borderId="12" xfId="1" applyFont="1" applyBorder="1" applyAlignment="1">
      <alignment horizontal="center" vertical="center"/>
    </xf>
    <xf numFmtId="1" fontId="6" fillId="7" borderId="19" xfId="0" applyNumberFormat="1" applyFont="1" applyFill="1" applyBorder="1" applyAlignment="1">
      <alignment horizontal="center" vertical="center"/>
    </xf>
    <xf numFmtId="9" fontId="6" fillId="7" borderId="12" xfId="1" applyFont="1" applyFill="1" applyBorder="1" applyAlignment="1">
      <alignment horizontal="center" vertical="center"/>
    </xf>
    <xf numFmtId="1" fontId="6" fillId="7" borderId="16" xfId="0" applyNumberFormat="1" applyFont="1" applyFill="1" applyBorder="1" applyAlignment="1">
      <alignment horizontal="center" vertical="center"/>
    </xf>
    <xf numFmtId="2" fontId="6" fillId="7" borderId="19" xfId="0" applyNumberFormat="1" applyFont="1" applyFill="1" applyBorder="1" applyAlignment="1">
      <alignment horizontal="center" vertical="center"/>
    </xf>
    <xf numFmtId="164" fontId="6" fillId="7" borderId="12" xfId="1" applyNumberFormat="1" applyFont="1" applyFill="1" applyBorder="1" applyAlignment="1">
      <alignment horizontal="center" vertical="center"/>
    </xf>
    <xf numFmtId="1" fontId="6" fillId="8" borderId="19" xfId="0" applyNumberFormat="1" applyFont="1" applyFill="1" applyBorder="1" applyAlignment="1">
      <alignment horizontal="center" vertical="center"/>
    </xf>
    <xf numFmtId="9" fontId="6" fillId="8" borderId="12" xfId="1" applyFont="1" applyFill="1" applyBorder="1" applyAlignment="1">
      <alignment horizontal="center" vertical="center"/>
    </xf>
    <xf numFmtId="1" fontId="6" fillId="8" borderId="16" xfId="0" applyNumberFormat="1" applyFont="1" applyFill="1" applyBorder="1" applyAlignment="1">
      <alignment horizontal="center" vertical="center"/>
    </xf>
    <xf numFmtId="9" fontId="0" fillId="5" borderId="29" xfId="1" applyFont="1" applyFill="1" applyBorder="1" applyAlignment="1">
      <alignment horizontal="center" vertical="center"/>
    </xf>
    <xf numFmtId="1" fontId="0" fillId="12" borderId="17" xfId="0" applyNumberFormat="1" applyFill="1" applyBorder="1"/>
    <xf numFmtId="0" fontId="0" fillId="6" borderId="0" xfId="0" applyFill="1"/>
    <xf numFmtId="0" fontId="4" fillId="0" borderId="0" xfId="0" applyFont="1" applyAlignment="1">
      <alignment horizontal="center" vertical="center"/>
    </xf>
    <xf numFmtId="9" fontId="8" fillId="7" borderId="12" xfId="1" applyFont="1" applyFill="1" applyBorder="1" applyAlignment="1">
      <alignment horizontal="center" vertical="center"/>
    </xf>
    <xf numFmtId="9" fontId="8" fillId="8" borderId="12" xfId="1" applyFont="1" applyFill="1" applyBorder="1" applyAlignment="1">
      <alignment horizontal="center" vertical="center"/>
    </xf>
    <xf numFmtId="0" fontId="9" fillId="0" borderId="0" xfId="0" applyFont="1" applyAlignment="1"/>
    <xf numFmtId="1" fontId="6" fillId="5" borderId="12" xfId="0" applyNumberFormat="1" applyFont="1" applyFill="1" applyBorder="1"/>
    <xf numFmtId="2" fontId="6" fillId="5" borderId="12" xfId="0" applyNumberFormat="1" applyFont="1" applyFill="1" applyBorder="1"/>
    <xf numFmtId="1" fontId="0" fillId="5" borderId="12" xfId="0" applyNumberFormat="1" applyFont="1" applyFill="1" applyBorder="1"/>
    <xf numFmtId="1" fontId="0" fillId="16" borderId="12" xfId="0" applyNumberFormat="1" applyFont="1" applyFill="1" applyBorder="1"/>
    <xf numFmtId="1" fontId="0" fillId="7" borderId="12" xfId="0" applyNumberFormat="1" applyFont="1" applyFill="1" applyBorder="1"/>
    <xf numFmtId="1" fontId="0" fillId="8" borderId="12" xfId="0" applyNumberFormat="1" applyFont="1" applyFill="1" applyBorder="1"/>
    <xf numFmtId="1" fontId="0" fillId="0" borderId="12" xfId="0" applyNumberFormat="1" applyFont="1" applyBorder="1"/>
    <xf numFmtId="1" fontId="0" fillId="9" borderId="12" xfId="0" applyNumberFormat="1" applyFont="1" applyFill="1" applyBorder="1"/>
    <xf numFmtId="1" fontId="0" fillId="11" borderId="12" xfId="0" applyNumberFormat="1" applyFont="1" applyFill="1" applyBorder="1"/>
    <xf numFmtId="1" fontId="0" fillId="12" borderId="12" xfId="0" applyNumberFormat="1" applyFont="1" applyFill="1" applyBorder="1"/>
    <xf numFmtId="0" fontId="0" fillId="7" borderId="0" xfId="0" applyFill="1"/>
    <xf numFmtId="0" fontId="0" fillId="9" borderId="0" xfId="0" applyFill="1"/>
    <xf numFmtId="0" fontId="0" fillId="11" borderId="0" xfId="0" applyFill="1"/>
    <xf numFmtId="1" fontId="0" fillId="9" borderId="0" xfId="0" applyNumberFormat="1" applyFill="1" applyBorder="1"/>
    <xf numFmtId="1" fontId="6" fillId="6" borderId="19" xfId="0" applyNumberFormat="1" applyFont="1" applyFill="1" applyBorder="1"/>
    <xf numFmtId="2" fontId="6" fillId="6" borderId="12" xfId="0" applyNumberFormat="1" applyFont="1" applyFill="1" applyBorder="1"/>
    <xf numFmtId="0" fontId="0" fillId="0" borderId="0" xfId="0" applyBorder="1"/>
    <xf numFmtId="0" fontId="0" fillId="0" borderId="13" xfId="0" applyBorder="1" applyAlignment="1">
      <alignment horizontal="center" vertical="center"/>
    </xf>
    <xf numFmtId="0" fontId="0" fillId="0" borderId="20" xfId="0" applyBorder="1" applyAlignment="1">
      <alignment horizontal="center" vertical="center"/>
    </xf>
    <xf numFmtId="0" fontId="0" fillId="0" borderId="19" xfId="0" applyBorder="1" applyAlignment="1">
      <alignment horizontal="center" vertical="center"/>
    </xf>
    <xf numFmtId="0" fontId="0" fillId="0" borderId="23" xfId="0" applyBorder="1" applyAlignment="1">
      <alignment horizontal="center"/>
    </xf>
    <xf numFmtId="0" fontId="0" fillId="0" borderId="26" xfId="0" applyBorder="1" applyAlignment="1">
      <alignment horizontal="center"/>
    </xf>
    <xf numFmtId="0" fontId="0" fillId="0" borderId="18" xfId="0" applyBorder="1" applyAlignment="1">
      <alignment horizontal="center"/>
    </xf>
    <xf numFmtId="0" fontId="0" fillId="0" borderId="21" xfId="0" applyBorder="1" applyAlignment="1">
      <alignment horizontal="center"/>
    </xf>
    <xf numFmtId="0" fontId="0" fillId="0" borderId="0"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2" xfId="0" applyBorder="1" applyAlignment="1">
      <alignment horizontal="center"/>
    </xf>
    <xf numFmtId="0" fontId="0" fillId="0" borderId="22" xfId="0" applyBorder="1" applyAlignment="1">
      <alignment horizontal="center"/>
    </xf>
    <xf numFmtId="0" fontId="0" fillId="0" borderId="20" xfId="0" applyBorder="1" applyAlignment="1">
      <alignment horizontal="center"/>
    </xf>
    <xf numFmtId="0" fontId="0" fillId="0" borderId="19" xfId="0" applyBorder="1" applyAlignment="1">
      <alignment horizontal="center"/>
    </xf>
    <xf numFmtId="0" fontId="0" fillId="0" borderId="13" xfId="0" applyBorder="1" applyAlignment="1">
      <alignment horizontal="center"/>
    </xf>
    <xf numFmtId="0" fontId="0" fillId="0" borderId="1" xfId="0" applyBorder="1" applyAlignment="1">
      <alignment horizontal="center"/>
    </xf>
    <xf numFmtId="0" fontId="0" fillId="0" borderId="28" xfId="0" applyBorder="1" applyAlignment="1">
      <alignment horizontal="center"/>
    </xf>
    <xf numFmtId="1" fontId="0" fillId="2" borderId="6" xfId="0" applyNumberFormat="1" applyFill="1" applyBorder="1" applyAlignment="1">
      <alignment horizontal="center" vertical="center"/>
    </xf>
    <xf numFmtId="1" fontId="0" fillId="2" borderId="7" xfId="0" applyNumberFormat="1" applyFill="1" applyBorder="1" applyAlignment="1">
      <alignment horizontal="center" vertical="center"/>
    </xf>
    <xf numFmtId="1" fontId="0" fillId="0" borderId="4" xfId="0" applyNumberFormat="1" applyBorder="1" applyAlignment="1">
      <alignment horizontal="left" vertical="center"/>
    </xf>
    <xf numFmtId="1" fontId="0" fillId="0" borderId="5" xfId="0" applyNumberFormat="1" applyBorder="1" applyAlignment="1">
      <alignment horizontal="left" vertical="center"/>
    </xf>
    <xf numFmtId="1" fontId="3" fillId="0" borderId="1" xfId="0" applyNumberFormat="1" applyFont="1" applyBorder="1" applyAlignment="1">
      <alignment horizontal="center" vertical="center"/>
    </xf>
    <xf numFmtId="1" fontId="3" fillId="0" borderId="2" xfId="0" applyNumberFormat="1" applyFont="1" applyBorder="1" applyAlignment="1">
      <alignment horizontal="center" vertical="center"/>
    </xf>
    <xf numFmtId="1" fontId="0" fillId="0" borderId="3" xfId="0" applyNumberFormat="1" applyBorder="1" applyAlignment="1">
      <alignment horizontal="left" vertical="center"/>
    </xf>
    <xf numFmtId="1" fontId="0" fillId="0" borderId="0" xfId="0" applyNumberFormat="1" applyBorder="1" applyAlignment="1">
      <alignment horizontal="left" vertical="center"/>
    </xf>
    <xf numFmtId="1" fontId="0" fillId="0" borderId="3" xfId="0" applyNumberFormat="1" applyBorder="1" applyAlignment="1">
      <alignment horizontal="left" vertical="center" wrapText="1"/>
    </xf>
    <xf numFmtId="1" fontId="0" fillId="0" borderId="0" xfId="0" applyNumberFormat="1" applyBorder="1" applyAlignment="1">
      <alignment horizontal="left" vertical="center" wrapText="1"/>
    </xf>
    <xf numFmtId="1" fontId="0" fillId="2" borderId="13" xfId="0" applyNumberFormat="1" applyFill="1" applyBorder="1" applyAlignment="1">
      <alignment horizontal="center" vertical="center"/>
    </xf>
    <xf numFmtId="1" fontId="0" fillId="2" borderId="20" xfId="0" applyNumberFormat="1" applyFill="1" applyBorder="1" applyAlignment="1">
      <alignment horizontal="center" vertical="center"/>
    </xf>
    <xf numFmtId="1" fontId="0" fillId="2" borderId="19" xfId="0" applyNumberFormat="1" applyFill="1" applyBorder="1" applyAlignment="1">
      <alignment horizontal="center" vertical="center"/>
    </xf>
    <xf numFmtId="0" fontId="11" fillId="0" borderId="0" xfId="0" applyFont="1" applyAlignment="1">
      <alignment wrapText="1"/>
    </xf>
    <xf numFmtId="0" fontId="12" fillId="0" borderId="0" xfId="0" applyFont="1" applyAlignment="1"/>
  </cellXfs>
  <cellStyles count="7">
    <cellStyle name="Normal" xfId="0" builtinId="0"/>
    <cellStyle name="Normal 2" xfId="3"/>
    <cellStyle name="Normal 2 2" xfId="4"/>
    <cellStyle name="Normal 3 2" xfId="2"/>
    <cellStyle name="Normal 4" xfId="5"/>
    <cellStyle name="Normal 5" xfId="6"/>
    <cellStyle name="Percent" xfId="1" builtinId="5"/>
  </cellStyles>
  <dxfs count="1">
    <dxf>
      <fill>
        <patternFill>
          <fgColor rgb="FFFFC000"/>
          <bgColor rgb="FFFFC000"/>
        </patternFill>
      </fill>
    </dxf>
  </dxfs>
  <tableStyles count="0" defaultTableStyle="TableStyleMedium2" defaultPivotStyle="PivotStyleLight16"/>
  <colors>
    <mruColors>
      <color rgb="FF548DD5"/>
      <color rgb="FFE6B8B7"/>
      <color rgb="FFC4D79B"/>
      <color rgb="FFB1A0C7"/>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Figure</a:t>
            </a:r>
            <a:r>
              <a:rPr lang="en-US" sz="1400" baseline="0"/>
              <a:t> 1a.</a:t>
            </a:r>
          </a:p>
          <a:p>
            <a:pPr>
              <a:defRPr/>
            </a:pPr>
            <a:r>
              <a:rPr lang="en-US" sz="1400"/>
              <a:t>Comparison</a:t>
            </a:r>
            <a:r>
              <a:rPr lang="en-US" sz="1400" baseline="0"/>
              <a:t> of MagTool and R-plot results</a:t>
            </a:r>
          </a:p>
          <a:p>
            <a:pPr>
              <a:defRPr/>
            </a:pPr>
            <a:r>
              <a:rPr lang="en-US" sz="1400"/>
              <a:t>Malathion  Bin 2</a:t>
            </a:r>
          </a:p>
        </c:rich>
      </c:tx>
      <c:layout>
        <c:manualLayout>
          <c:xMode val="edge"/>
          <c:yMode val="edge"/>
          <c:x val="0.35400016711394222"/>
          <c:y val="1.4858841010401188E-2"/>
        </c:manualLayout>
      </c:layout>
      <c:overlay val="0"/>
    </c:title>
    <c:autoTitleDeleted val="0"/>
    <c:plotArea>
      <c:layout/>
      <c:barChart>
        <c:barDir val="col"/>
        <c:grouping val="clustered"/>
        <c:varyColors val="0"/>
        <c:ser>
          <c:idx val="0"/>
          <c:order val="0"/>
          <c:tx>
            <c:v>MagTool - percent mortality</c:v>
          </c:tx>
          <c:spPr>
            <a:ln>
              <a:noFill/>
            </a:ln>
          </c:spPr>
          <c:invertIfNegative val="0"/>
          <c:errBars>
            <c:errBarType val="both"/>
            <c:errValType val="cust"/>
            <c:noEndCap val="0"/>
            <c:plus>
              <c:numRef>
                <c:f>Table!$M$8:$M$38</c:f>
                <c:numCache>
                  <c:formatCode>General</c:formatCode>
                  <c:ptCount val="31"/>
                  <c:pt idx="0">
                    <c:v>2</c:v>
                  </c:pt>
                  <c:pt idx="1">
                    <c:v>1</c:v>
                  </c:pt>
                  <c:pt idx="2">
                    <c:v>2</c:v>
                  </c:pt>
                  <c:pt idx="3">
                    <c:v>13</c:v>
                  </c:pt>
                  <c:pt idx="4">
                    <c:v>10</c:v>
                  </c:pt>
                  <c:pt idx="5">
                    <c:v>1</c:v>
                  </c:pt>
                  <c:pt idx="6">
                    <c:v>0</c:v>
                  </c:pt>
                  <c:pt idx="7">
                    <c:v>5</c:v>
                  </c:pt>
                  <c:pt idx="8">
                    <c:v>0</c:v>
                  </c:pt>
                  <c:pt idx="9">
                    <c:v>0</c:v>
                  </c:pt>
                  <c:pt idx="10">
                    <c:v>0</c:v>
                  </c:pt>
                  <c:pt idx="11">
                    <c:v>1</c:v>
                  </c:pt>
                  <c:pt idx="12">
                    <c:v>0</c:v>
                  </c:pt>
                  <c:pt idx="13">
                    <c:v>0</c:v>
                  </c:pt>
                  <c:pt idx="14">
                    <c:v>2</c:v>
                  </c:pt>
                  <c:pt idx="16">
                    <c:v>0</c:v>
                  </c:pt>
                  <c:pt idx="17">
                    <c:v>0</c:v>
                  </c:pt>
                  <c:pt idx="18">
                    <c:v>0</c:v>
                  </c:pt>
                  <c:pt idx="20">
                    <c:v>3</c:v>
                  </c:pt>
                  <c:pt idx="21">
                    <c:v>3</c:v>
                  </c:pt>
                  <c:pt idx="23">
                    <c:v>3</c:v>
                  </c:pt>
                  <c:pt idx="24">
                    <c:v>1</c:v>
                  </c:pt>
                  <c:pt idx="25">
                    <c:v>1</c:v>
                  </c:pt>
                  <c:pt idx="26">
                    <c:v>1</c:v>
                  </c:pt>
                  <c:pt idx="27">
                    <c:v>0</c:v>
                  </c:pt>
                  <c:pt idx="28">
                    <c:v>0</c:v>
                  </c:pt>
                  <c:pt idx="29">
                    <c:v>1</c:v>
                  </c:pt>
                </c:numCache>
              </c:numRef>
            </c:plus>
            <c:minus>
              <c:numRef>
                <c:f>Table!$J$8:$J$38</c:f>
                <c:numCache>
                  <c:formatCode>General</c:formatCode>
                  <c:ptCount val="31"/>
                  <c:pt idx="0">
                    <c:v>3</c:v>
                  </c:pt>
                  <c:pt idx="1">
                    <c:v>1</c:v>
                  </c:pt>
                  <c:pt idx="2">
                    <c:v>7</c:v>
                  </c:pt>
                  <c:pt idx="3">
                    <c:v>4</c:v>
                  </c:pt>
                  <c:pt idx="4">
                    <c:v>2</c:v>
                  </c:pt>
                  <c:pt idx="5">
                    <c:v>0</c:v>
                  </c:pt>
                  <c:pt idx="6">
                    <c:v>1</c:v>
                  </c:pt>
                  <c:pt idx="7">
                    <c:v>1</c:v>
                  </c:pt>
                  <c:pt idx="8">
                    <c:v>1</c:v>
                  </c:pt>
                  <c:pt idx="9">
                    <c:v>1</c:v>
                  </c:pt>
                  <c:pt idx="10">
                    <c:v>0</c:v>
                  </c:pt>
                  <c:pt idx="11">
                    <c:v>6</c:v>
                  </c:pt>
                  <c:pt idx="12">
                    <c:v>0</c:v>
                  </c:pt>
                  <c:pt idx="13">
                    <c:v>1</c:v>
                  </c:pt>
                  <c:pt idx="14">
                    <c:v>0</c:v>
                  </c:pt>
                  <c:pt idx="16">
                    <c:v>3</c:v>
                  </c:pt>
                  <c:pt idx="17">
                    <c:v>0</c:v>
                  </c:pt>
                  <c:pt idx="18">
                    <c:v>0</c:v>
                  </c:pt>
                  <c:pt idx="20">
                    <c:v>8</c:v>
                  </c:pt>
                  <c:pt idx="21">
                    <c:v>3</c:v>
                  </c:pt>
                  <c:pt idx="23">
                    <c:v>1</c:v>
                  </c:pt>
                  <c:pt idx="24">
                    <c:v>1</c:v>
                  </c:pt>
                  <c:pt idx="25">
                    <c:v>3</c:v>
                  </c:pt>
                  <c:pt idx="26">
                    <c:v>2</c:v>
                  </c:pt>
                  <c:pt idx="27">
                    <c:v>2</c:v>
                  </c:pt>
                  <c:pt idx="28">
                    <c:v>1</c:v>
                  </c:pt>
                  <c:pt idx="29">
                    <c:v>2</c:v>
                  </c:pt>
                </c:numCache>
              </c:numRef>
            </c:minus>
          </c:errBars>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Table!$K$8:$K$38</c:f>
              <c:numCache>
                <c:formatCode>0</c:formatCode>
                <c:ptCount val="31"/>
                <c:pt idx="0">
                  <c:v>15</c:v>
                </c:pt>
                <c:pt idx="1">
                  <c:v>15</c:v>
                </c:pt>
                <c:pt idx="2">
                  <c:v>13</c:v>
                </c:pt>
                <c:pt idx="3">
                  <c:v>10</c:v>
                </c:pt>
                <c:pt idx="4">
                  <c:v>5</c:v>
                </c:pt>
                <c:pt idx="5">
                  <c:v>1</c:v>
                </c:pt>
                <c:pt idx="6">
                  <c:v>2</c:v>
                </c:pt>
                <c:pt idx="7">
                  <c:v>7</c:v>
                </c:pt>
                <c:pt idx="8">
                  <c:v>3</c:v>
                </c:pt>
                <c:pt idx="9">
                  <c:v>4</c:v>
                </c:pt>
                <c:pt idx="10">
                  <c:v>1</c:v>
                </c:pt>
                <c:pt idx="11">
                  <c:v>25</c:v>
                </c:pt>
                <c:pt idx="12">
                  <c:v>0</c:v>
                </c:pt>
                <c:pt idx="13">
                  <c:v>4</c:v>
                </c:pt>
                <c:pt idx="14">
                  <c:v>1</c:v>
                </c:pt>
                <c:pt idx="16">
                  <c:v>8</c:v>
                </c:pt>
                <c:pt idx="17">
                  <c:v>0</c:v>
                </c:pt>
                <c:pt idx="18">
                  <c:v>0</c:v>
                </c:pt>
                <c:pt idx="20">
                  <c:v>19</c:v>
                </c:pt>
                <c:pt idx="21">
                  <c:v>11</c:v>
                </c:pt>
                <c:pt idx="23">
                  <c:v>5</c:v>
                </c:pt>
                <c:pt idx="24">
                  <c:v>4</c:v>
                </c:pt>
                <c:pt idx="25">
                  <c:v>22</c:v>
                </c:pt>
                <c:pt idx="26">
                  <c:v>4</c:v>
                </c:pt>
                <c:pt idx="27">
                  <c:v>7</c:v>
                </c:pt>
                <c:pt idx="28">
                  <c:v>4</c:v>
                </c:pt>
                <c:pt idx="29">
                  <c:v>10</c:v>
                </c:pt>
              </c:numCache>
            </c:numRef>
          </c:val>
          <c:extLst>
            <c:ext xmlns:c16="http://schemas.microsoft.com/office/drawing/2014/chart" uri="{C3380CC4-5D6E-409C-BE32-E72D297353CC}">
              <c16:uniqueId val="{00000000-26FC-49BB-B2B5-FD1FF624F190}"/>
            </c:ext>
          </c:extLst>
        </c:ser>
        <c:ser>
          <c:idx val="1"/>
          <c:order val="1"/>
          <c:tx>
            <c:v>R-Plot High effect (sum uses with &gt;1% overlap)</c:v>
          </c:tx>
          <c:spPr>
            <a:ln>
              <a:noFill/>
            </a:ln>
          </c:spPr>
          <c:invertIfNegative val="0"/>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Table!$AY$8:$AY$38</c:f>
              <c:numCache>
                <c:formatCode>General</c:formatCode>
                <c:ptCount val="31"/>
                <c:pt idx="2" formatCode="0">
                  <c:v>11.830598015</c:v>
                </c:pt>
                <c:pt idx="4" formatCode="0">
                  <c:v>5.8778665943333337</c:v>
                </c:pt>
                <c:pt idx="5" formatCode="0">
                  <c:v>0</c:v>
                </c:pt>
                <c:pt idx="6" formatCode="0">
                  <c:v>1.0433965668333334</c:v>
                </c:pt>
                <c:pt idx="7" formatCode="0">
                  <c:v>5.7535317739999998</c:v>
                </c:pt>
                <c:pt idx="8" formatCode="0">
                  <c:v>2.5493195726666671</c:v>
                </c:pt>
                <c:pt idx="9" formatCode="0">
                  <c:v>3.8489868501666673</c:v>
                </c:pt>
                <c:pt idx="10" formatCode="0">
                  <c:v>0</c:v>
                </c:pt>
                <c:pt idx="12" formatCode="0">
                  <c:v>0</c:v>
                </c:pt>
                <c:pt idx="13" formatCode="0">
                  <c:v>3.5959462326666665</c:v>
                </c:pt>
                <c:pt idx="14" formatCode="0">
                  <c:v>1.0024228946666667</c:v>
                </c:pt>
                <c:pt idx="16" formatCode="0">
                  <c:v>7.0787935128333324</c:v>
                </c:pt>
                <c:pt idx="17" formatCode="0">
                  <c:v>0</c:v>
                </c:pt>
                <c:pt idx="18" formatCode="0">
                  <c:v>0</c:v>
                </c:pt>
                <c:pt idx="20" formatCode="0">
                  <c:v>19.660986919166668</c:v>
                </c:pt>
                <c:pt idx="23" formatCode="0">
                  <c:v>5.0440846165000002</c:v>
                </c:pt>
                <c:pt idx="24" formatCode="0">
                  <c:v>4.214714421</c:v>
                </c:pt>
                <c:pt idx="25" formatCode="0">
                  <c:v>21.573282132333333</c:v>
                </c:pt>
                <c:pt idx="26" formatCode="0">
                  <c:v>5.9484482894999999</c:v>
                </c:pt>
                <c:pt idx="27" formatCode="0">
                  <c:v>6.1313683955</c:v>
                </c:pt>
                <c:pt idx="29" formatCode="0">
                  <c:v>9.6940857723333327</c:v>
                </c:pt>
              </c:numCache>
            </c:numRef>
          </c:val>
          <c:extLst>
            <c:ext xmlns:c16="http://schemas.microsoft.com/office/drawing/2014/chart" uri="{C3380CC4-5D6E-409C-BE32-E72D297353CC}">
              <c16:uniqueId val="{00000001-26FC-49BB-B2B5-FD1FF624F190}"/>
            </c:ext>
          </c:extLst>
        </c:ser>
        <c:ser>
          <c:idx val="3"/>
          <c:order val="2"/>
          <c:tx>
            <c:v>R-Plot Medium, High Effect (sum uses with &gt;1% overlap)</c:v>
          </c:tx>
          <c:spPr>
            <a:solidFill>
              <a:srgbClr val="92D050"/>
            </a:solidFill>
          </c:spPr>
          <c:invertIfNegative val="0"/>
          <c:val>
            <c:numRef>
              <c:f>Table!$AZ$8:$AZ$38</c:f>
              <c:numCache>
                <c:formatCode>0</c:formatCode>
                <c:ptCount val="31"/>
                <c:pt idx="0">
                  <c:v>12.86698</c:v>
                </c:pt>
                <c:pt idx="1">
                  <c:v>15.022568442833332</c:v>
                </c:pt>
                <c:pt idx="3">
                  <c:v>40.031887534166671</c:v>
                </c:pt>
                <c:pt idx="11">
                  <c:v>23.462485225999998</c:v>
                </c:pt>
                <c:pt idx="21">
                  <c:v>12.038725774833333</c:v>
                </c:pt>
                <c:pt idx="28">
                  <c:v>4.8497454009999998</c:v>
                </c:pt>
              </c:numCache>
            </c:numRef>
          </c:val>
          <c:extLst>
            <c:ext xmlns:c16="http://schemas.microsoft.com/office/drawing/2014/chart" uri="{C3380CC4-5D6E-409C-BE32-E72D297353CC}">
              <c16:uniqueId val="{00000002-26FC-49BB-B2B5-FD1FF624F190}"/>
            </c:ext>
          </c:extLst>
        </c:ser>
        <c:ser>
          <c:idx val="2"/>
          <c:order val="3"/>
          <c:tx>
            <c:v>Rplot (Sum all uses)</c:v>
          </c:tx>
          <c:spPr>
            <a:noFill/>
            <a:ln>
              <a:solidFill>
                <a:srgbClr val="FF0000"/>
              </a:solidFill>
            </a:ln>
          </c:spPr>
          <c:invertIfNegative val="0"/>
          <c:val>
            <c:numRef>
              <c:f>Table!$BA$8:$BA$38</c:f>
              <c:numCache>
                <c:formatCode>0</c:formatCode>
                <c:ptCount val="31"/>
                <c:pt idx="0">
                  <c:v>15.649297165993332</c:v>
                </c:pt>
                <c:pt idx="1">
                  <c:v>16.066492315166666</c:v>
                </c:pt>
                <c:pt idx="2">
                  <c:v>12.495472933166667</c:v>
                </c:pt>
                <c:pt idx="3">
                  <c:v>40.209590752499999</c:v>
                </c:pt>
                <c:pt idx="4">
                  <c:v>6.1789833114999997</c:v>
                </c:pt>
                <c:pt idx="5">
                  <c:v>1.9477304493333332</c:v>
                </c:pt>
                <c:pt idx="6">
                  <c:v>1.8868933016666665</c:v>
                </c:pt>
                <c:pt idx="7">
                  <c:v>7.7644057044999979</c:v>
                </c:pt>
                <c:pt idx="8">
                  <c:v>3.1661139243333336</c:v>
                </c:pt>
                <c:pt idx="9">
                  <c:v>4.187301923833334</c:v>
                </c:pt>
                <c:pt idx="10">
                  <c:v>1.2927759516666666</c:v>
                </c:pt>
                <c:pt idx="11">
                  <c:v>25.926358481333331</c:v>
                </c:pt>
                <c:pt idx="12">
                  <c:v>0.15184874599999998</c:v>
                </c:pt>
                <c:pt idx="13">
                  <c:v>3.9673873363333327</c:v>
                </c:pt>
                <c:pt idx="14">
                  <c:v>1.9359597529999997</c:v>
                </c:pt>
                <c:pt idx="15">
                  <c:v>9.021103983333334E-2</c:v>
                </c:pt>
                <c:pt idx="16">
                  <c:v>7.4347480341666659</c:v>
                </c:pt>
                <c:pt idx="17">
                  <c:v>0.15184874599999998</c:v>
                </c:pt>
                <c:pt idx="18">
                  <c:v>0.27640467816666664</c:v>
                </c:pt>
                <c:pt idx="20">
                  <c:v>21.66015045333333</c:v>
                </c:pt>
                <c:pt idx="21">
                  <c:v>13.638234191</c:v>
                </c:pt>
                <c:pt idx="23">
                  <c:v>5.1147647448333338</c:v>
                </c:pt>
                <c:pt idx="24">
                  <c:v>4.3695593774999999</c:v>
                </c:pt>
                <c:pt idx="25">
                  <c:v>22.687873804999999</c:v>
                </c:pt>
                <c:pt idx="26">
                  <c:v>6.0455492653333334</c:v>
                </c:pt>
                <c:pt idx="27">
                  <c:v>6.8202564499999996</c:v>
                </c:pt>
                <c:pt idx="28">
                  <c:v>5.7822177240000006</c:v>
                </c:pt>
                <c:pt idx="29">
                  <c:v>10.481930006666666</c:v>
                </c:pt>
              </c:numCache>
            </c:numRef>
          </c:val>
          <c:extLst>
            <c:ext xmlns:c16="http://schemas.microsoft.com/office/drawing/2014/chart" uri="{C3380CC4-5D6E-409C-BE32-E72D297353CC}">
              <c16:uniqueId val="{00000003-26FC-49BB-B2B5-FD1FF624F190}"/>
            </c:ext>
          </c:extLst>
        </c:ser>
        <c:dLbls>
          <c:showLegendKey val="0"/>
          <c:showVal val="0"/>
          <c:showCatName val="0"/>
          <c:showSerName val="0"/>
          <c:showPercent val="0"/>
          <c:showBubbleSize val="0"/>
        </c:dLbls>
        <c:gapWidth val="105"/>
        <c:axId val="80980224"/>
        <c:axId val="80990592"/>
      </c:barChart>
      <c:catAx>
        <c:axId val="80980224"/>
        <c:scaling>
          <c:orientation val="minMax"/>
        </c:scaling>
        <c:delete val="0"/>
        <c:axPos val="b"/>
        <c:title>
          <c:tx>
            <c:rich>
              <a:bodyPr/>
              <a:lstStyle/>
              <a:p>
                <a:pPr>
                  <a:defRPr/>
                </a:pPr>
                <a:r>
                  <a:rPr lang="en-US" sz="1400"/>
                  <a:t>Species</a:t>
                </a:r>
              </a:p>
            </c:rich>
          </c:tx>
          <c:overlay val="0"/>
        </c:title>
        <c:numFmt formatCode="General" sourceLinked="0"/>
        <c:majorTickMark val="out"/>
        <c:minorTickMark val="none"/>
        <c:tickLblPos val="nextTo"/>
        <c:crossAx val="80990592"/>
        <c:crosses val="autoZero"/>
        <c:auto val="1"/>
        <c:lblAlgn val="ctr"/>
        <c:lblOffset val="100"/>
        <c:noMultiLvlLbl val="0"/>
      </c:catAx>
      <c:valAx>
        <c:axId val="80990592"/>
        <c:scaling>
          <c:orientation val="minMax"/>
          <c:max val="100"/>
        </c:scaling>
        <c:delete val="0"/>
        <c:axPos val="l"/>
        <c:majorGridlines/>
        <c:title>
          <c:tx>
            <c:rich>
              <a:bodyPr rot="0" vert="horz"/>
              <a:lstStyle/>
              <a:p>
                <a:pPr>
                  <a:defRPr/>
                </a:pPr>
                <a:r>
                  <a:rPr lang="en-US" u="sng"/>
                  <a:t>MagToo</a:t>
                </a:r>
                <a:r>
                  <a:rPr lang="en-US"/>
                  <a:t>l: percent</a:t>
                </a:r>
              </a:p>
              <a:p>
                <a:pPr>
                  <a:defRPr/>
                </a:pPr>
                <a:r>
                  <a:rPr lang="en-US"/>
                  <a:t> of individuals across</a:t>
                </a:r>
              </a:p>
              <a:p>
                <a:pPr>
                  <a:defRPr/>
                </a:pPr>
                <a:r>
                  <a:rPr lang="en-US"/>
                  <a:t>the species range</a:t>
                </a:r>
              </a:p>
              <a:p>
                <a:pPr>
                  <a:defRPr/>
                </a:pPr>
                <a:r>
                  <a:rPr lang="en-US"/>
                  <a:t>estimated</a:t>
                </a:r>
              </a:p>
              <a:p>
                <a:pPr>
                  <a:defRPr/>
                </a:pPr>
                <a:r>
                  <a:rPr lang="en-US"/>
                  <a:t>to be killed</a:t>
                </a:r>
              </a:p>
              <a:p>
                <a:pPr>
                  <a:defRPr/>
                </a:pPr>
                <a:r>
                  <a:rPr lang="en-US" u="sng"/>
                  <a:t>R-Plot</a:t>
                </a:r>
                <a:r>
                  <a:rPr lang="en-US"/>
                  <a:t>:</a:t>
                </a:r>
                <a:r>
                  <a:rPr lang="en-US" baseline="0"/>
                  <a:t> percent of </a:t>
                </a:r>
              </a:p>
              <a:p>
                <a:pPr>
                  <a:defRPr/>
                </a:pPr>
                <a:r>
                  <a:rPr lang="en-US" baseline="0"/>
                  <a:t>individuals estimated </a:t>
                </a:r>
              </a:p>
              <a:p>
                <a:pPr>
                  <a:defRPr/>
                </a:pPr>
                <a:r>
                  <a:rPr lang="en-US" baseline="0"/>
                  <a:t>to be exposed</a:t>
                </a:r>
              </a:p>
              <a:p>
                <a:pPr>
                  <a:defRPr/>
                </a:pPr>
                <a:r>
                  <a:rPr lang="en-US" baseline="0"/>
                  <a:t>with a high probability</a:t>
                </a:r>
              </a:p>
              <a:p>
                <a:pPr>
                  <a:defRPr/>
                </a:pPr>
                <a:r>
                  <a:rPr lang="en-US" baseline="0"/>
                  <a:t>of being killed (&gt;50%)</a:t>
                </a:r>
                <a:endParaRPr lang="en-US"/>
              </a:p>
              <a:p>
                <a:pPr>
                  <a:defRPr/>
                </a:pPr>
                <a:r>
                  <a:rPr lang="en-US"/>
                  <a:t> </a:t>
                </a:r>
              </a:p>
            </c:rich>
          </c:tx>
          <c:overlay val="0"/>
        </c:title>
        <c:numFmt formatCode="0" sourceLinked="1"/>
        <c:majorTickMark val="out"/>
        <c:minorTickMark val="none"/>
        <c:tickLblPos val="nextTo"/>
        <c:crossAx val="80980224"/>
        <c:crosses val="autoZero"/>
        <c:crossBetween val="between"/>
      </c:valAx>
    </c:plotArea>
    <c:legend>
      <c:legendPos val="r"/>
      <c:overlay val="0"/>
    </c:legend>
    <c:plotVisOnly val="1"/>
    <c:dispBlanksAs val="gap"/>
    <c:showDLblsOverMax val="0"/>
  </c:chart>
  <c:printSettings>
    <c:headerFooter/>
    <c:pageMargins b="0.75" l="0.25" r="0.25" t="0.75" header="0.3" footer="0.3"/>
    <c:pageSetup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Figure</a:t>
            </a:r>
            <a:r>
              <a:rPr lang="en-US" sz="1400" baseline="0"/>
              <a:t> 4b.  </a:t>
            </a:r>
          </a:p>
          <a:p>
            <a:pPr>
              <a:defRPr/>
            </a:pPr>
            <a:r>
              <a:rPr lang="en-US" sz="1400" baseline="0"/>
              <a:t>Relationship between of MagTool (mortality estimate) and R-plot (pesticide use site overlap) for 31 fish species </a:t>
            </a:r>
          </a:p>
          <a:p>
            <a:pPr>
              <a:defRPr/>
            </a:pPr>
            <a:r>
              <a:rPr lang="en-US" sz="1400"/>
              <a:t>Malathion  Bin 7</a:t>
            </a:r>
          </a:p>
        </c:rich>
      </c:tx>
      <c:layout>
        <c:manualLayout>
          <c:xMode val="edge"/>
          <c:yMode val="edge"/>
          <c:x val="0.16569388330204043"/>
          <c:y val="1.9811788013868251E-2"/>
        </c:manualLayout>
      </c:layout>
      <c:overlay val="0"/>
    </c:title>
    <c:autoTitleDeleted val="0"/>
    <c:plotArea>
      <c:layout>
        <c:manualLayout>
          <c:layoutTarget val="inner"/>
          <c:xMode val="edge"/>
          <c:yMode val="edge"/>
          <c:x val="0.15760886052374398"/>
          <c:y val="0.17754358130606809"/>
          <c:w val="0.62494283130482864"/>
          <c:h val="0.69523837505386454"/>
        </c:manualLayout>
      </c:layout>
      <c:scatterChart>
        <c:scatterStyle val="lineMarker"/>
        <c:varyColors val="0"/>
        <c:ser>
          <c:idx val="0"/>
          <c:order val="0"/>
          <c:tx>
            <c:v>50th percentile mortality estimate vs pesticide use site overlap - high effect</c:v>
          </c:tx>
          <c:spPr>
            <a:ln w="28575">
              <a:noFill/>
            </a:ln>
          </c:spPr>
          <c:errBars>
            <c:errDir val="y"/>
            <c:errBarType val="both"/>
            <c:errValType val="cust"/>
            <c:noEndCap val="0"/>
            <c:plus>
              <c:numRef>
                <c:f>Table!$AV$8:$AV$38</c:f>
                <c:numCache>
                  <c:formatCode>General</c:formatCode>
                  <c:ptCount val="31"/>
                  <c:pt idx="0">
                    <c:v>1</c:v>
                  </c:pt>
                  <c:pt idx="1">
                    <c:v>0</c:v>
                  </c:pt>
                  <c:pt idx="4">
                    <c:v>1</c:v>
                  </c:pt>
                  <c:pt idx="19">
                    <c:v>27</c:v>
                  </c:pt>
                  <c:pt idx="22">
                    <c:v>1</c:v>
                  </c:pt>
                  <c:pt idx="25">
                    <c:v>8</c:v>
                  </c:pt>
                  <c:pt idx="26">
                    <c:v>2</c:v>
                  </c:pt>
                  <c:pt idx="27">
                    <c:v>4</c:v>
                  </c:pt>
                  <c:pt idx="28">
                    <c:v>0</c:v>
                  </c:pt>
                </c:numCache>
              </c:numRef>
            </c:plus>
            <c:minus>
              <c:numRef>
                <c:f>Table!$AS$8:$AS$38</c:f>
                <c:numCache>
                  <c:formatCode>General</c:formatCode>
                  <c:ptCount val="31"/>
                  <c:pt idx="0">
                    <c:v>0</c:v>
                  </c:pt>
                  <c:pt idx="1">
                    <c:v>0</c:v>
                  </c:pt>
                  <c:pt idx="4">
                    <c:v>0</c:v>
                  </c:pt>
                  <c:pt idx="19">
                    <c:v>8</c:v>
                  </c:pt>
                  <c:pt idx="22">
                    <c:v>0</c:v>
                  </c:pt>
                  <c:pt idx="25">
                    <c:v>2</c:v>
                  </c:pt>
                  <c:pt idx="26">
                    <c:v>1</c:v>
                  </c:pt>
                  <c:pt idx="27">
                    <c:v>1</c:v>
                  </c:pt>
                  <c:pt idx="28">
                    <c:v>0</c:v>
                  </c:pt>
                </c:numCache>
              </c:numRef>
            </c:minus>
          </c:errBars>
          <c:xVal>
            <c:numRef>
              <c:f>Table!$BN$8:$BN$38</c:f>
              <c:numCache>
                <c:formatCode>0.00</c:formatCode>
                <c:ptCount val="31"/>
              </c:numCache>
            </c:numRef>
          </c:xVal>
          <c:yVal>
            <c:numRef>
              <c:f>Table!$AT$8:$AT$38</c:f>
              <c:numCache>
                <c:formatCode>0</c:formatCode>
                <c:ptCount val="31"/>
                <c:pt idx="0">
                  <c:v>0</c:v>
                </c:pt>
                <c:pt idx="1">
                  <c:v>0</c:v>
                </c:pt>
                <c:pt idx="4">
                  <c:v>0</c:v>
                </c:pt>
                <c:pt idx="19">
                  <c:v>14</c:v>
                </c:pt>
                <c:pt idx="22">
                  <c:v>0</c:v>
                </c:pt>
                <c:pt idx="25">
                  <c:v>2</c:v>
                </c:pt>
                <c:pt idx="26">
                  <c:v>1</c:v>
                </c:pt>
                <c:pt idx="27">
                  <c:v>1</c:v>
                </c:pt>
                <c:pt idx="28">
                  <c:v>0</c:v>
                </c:pt>
              </c:numCache>
            </c:numRef>
          </c:yVal>
          <c:smooth val="0"/>
          <c:extLst>
            <c:ext xmlns:c16="http://schemas.microsoft.com/office/drawing/2014/chart" uri="{C3380CC4-5D6E-409C-BE32-E72D297353CC}">
              <c16:uniqueId val="{00000000-9256-4423-AA34-DC350828F4E4}"/>
            </c:ext>
          </c:extLst>
        </c:ser>
        <c:ser>
          <c:idx val="2"/>
          <c:order val="1"/>
          <c:tx>
            <c:v>50th percentile mortality estimated vs use site overlap - Medium &amp; High, Med, or Low effect</c:v>
          </c:tx>
          <c:spPr>
            <a:ln w="28575">
              <a:noFill/>
            </a:ln>
          </c:spPr>
          <c:errBars>
            <c:errDir val="y"/>
            <c:errBarType val="both"/>
            <c:errValType val="cust"/>
            <c:noEndCap val="0"/>
            <c:plus>
              <c:numRef>
                <c:f>Table!$AV$8:$AV$38</c:f>
                <c:numCache>
                  <c:formatCode>General</c:formatCode>
                  <c:ptCount val="31"/>
                  <c:pt idx="0">
                    <c:v>1</c:v>
                  </c:pt>
                  <c:pt idx="1">
                    <c:v>0</c:v>
                  </c:pt>
                  <c:pt idx="4">
                    <c:v>1</c:v>
                  </c:pt>
                  <c:pt idx="19">
                    <c:v>27</c:v>
                  </c:pt>
                  <c:pt idx="22">
                    <c:v>1</c:v>
                  </c:pt>
                  <c:pt idx="25">
                    <c:v>8</c:v>
                  </c:pt>
                  <c:pt idx="26">
                    <c:v>2</c:v>
                  </c:pt>
                  <c:pt idx="27">
                    <c:v>4</c:v>
                  </c:pt>
                  <c:pt idx="28">
                    <c:v>0</c:v>
                  </c:pt>
                </c:numCache>
              </c:numRef>
            </c:plus>
            <c:minus>
              <c:numRef>
                <c:f>Table!$AS$8:$AS$38</c:f>
                <c:numCache>
                  <c:formatCode>General</c:formatCode>
                  <c:ptCount val="31"/>
                  <c:pt idx="0">
                    <c:v>0</c:v>
                  </c:pt>
                  <c:pt idx="1">
                    <c:v>0</c:v>
                  </c:pt>
                  <c:pt idx="4">
                    <c:v>0</c:v>
                  </c:pt>
                  <c:pt idx="19">
                    <c:v>8</c:v>
                  </c:pt>
                  <c:pt idx="22">
                    <c:v>0</c:v>
                  </c:pt>
                  <c:pt idx="25">
                    <c:v>2</c:v>
                  </c:pt>
                  <c:pt idx="26">
                    <c:v>1</c:v>
                  </c:pt>
                  <c:pt idx="27">
                    <c:v>1</c:v>
                  </c:pt>
                  <c:pt idx="28">
                    <c:v>0</c:v>
                  </c:pt>
                </c:numCache>
              </c:numRef>
            </c:minus>
          </c:errBars>
          <c:errBars>
            <c:errDir val="x"/>
            <c:errBarType val="both"/>
            <c:errValType val="fixedVal"/>
            <c:noEndCap val="0"/>
            <c:val val="1"/>
          </c:errBars>
          <c:xVal>
            <c:numRef>
              <c:f>Table!$BO$8:$BO$38</c:f>
              <c:numCache>
                <c:formatCode>0.00</c:formatCode>
                <c:ptCount val="31"/>
                <c:pt idx="0">
                  <c:v>12.86698</c:v>
                </c:pt>
                <c:pt idx="1">
                  <c:v>15.022568442833332</c:v>
                </c:pt>
                <c:pt idx="4">
                  <c:v>5.8778665943333337</c:v>
                </c:pt>
                <c:pt idx="19">
                  <c:v>76.871130991499996</c:v>
                </c:pt>
                <c:pt idx="22" formatCode="0">
                  <c:v>28.975387003666668</c:v>
                </c:pt>
                <c:pt idx="25">
                  <c:v>21.573282132333333</c:v>
                </c:pt>
                <c:pt idx="26">
                  <c:v>5.9484482894999999</c:v>
                </c:pt>
                <c:pt idx="27">
                  <c:v>6.1313683955</c:v>
                </c:pt>
                <c:pt idx="28">
                  <c:v>4.8497454009999998</c:v>
                </c:pt>
              </c:numCache>
            </c:numRef>
          </c:xVal>
          <c:yVal>
            <c:numRef>
              <c:f>Table!$AT$8:$AT$38</c:f>
              <c:numCache>
                <c:formatCode>0</c:formatCode>
                <c:ptCount val="31"/>
                <c:pt idx="0">
                  <c:v>0</c:v>
                </c:pt>
                <c:pt idx="1">
                  <c:v>0</c:v>
                </c:pt>
                <c:pt idx="4">
                  <c:v>0</c:v>
                </c:pt>
                <c:pt idx="19">
                  <c:v>14</c:v>
                </c:pt>
                <c:pt idx="22">
                  <c:v>0</c:v>
                </c:pt>
                <c:pt idx="25">
                  <c:v>2</c:v>
                </c:pt>
                <c:pt idx="26">
                  <c:v>1</c:v>
                </c:pt>
                <c:pt idx="27">
                  <c:v>1</c:v>
                </c:pt>
                <c:pt idx="28">
                  <c:v>0</c:v>
                </c:pt>
              </c:numCache>
            </c:numRef>
          </c:yVal>
          <c:smooth val="0"/>
          <c:extLst>
            <c:ext xmlns:c16="http://schemas.microsoft.com/office/drawing/2014/chart" uri="{C3380CC4-5D6E-409C-BE32-E72D297353CC}">
              <c16:uniqueId val="{00000001-9256-4423-AA34-DC350828F4E4}"/>
            </c:ext>
          </c:extLst>
        </c:ser>
        <c:ser>
          <c:idx val="1"/>
          <c:order val="2"/>
          <c:tx>
            <c:v>1:1 line</c:v>
          </c:tx>
          <c:spPr>
            <a:ln w="12700">
              <a:solidFill>
                <a:srgbClr val="C00000"/>
              </a:solidFill>
            </a:ln>
          </c:spPr>
          <c:marker>
            <c:symbol val="none"/>
          </c:marker>
          <c:xVal>
            <c:numRef>
              <c:f>Table!$CL$10:$CL$14</c:f>
              <c:numCache>
                <c:formatCode>General</c:formatCode>
                <c:ptCount val="5"/>
                <c:pt idx="0">
                  <c:v>0.1</c:v>
                </c:pt>
                <c:pt idx="1">
                  <c:v>10</c:v>
                </c:pt>
                <c:pt idx="2">
                  <c:v>50</c:v>
                </c:pt>
                <c:pt idx="3">
                  <c:v>70</c:v>
                </c:pt>
                <c:pt idx="4">
                  <c:v>100</c:v>
                </c:pt>
              </c:numCache>
            </c:numRef>
          </c:xVal>
          <c:yVal>
            <c:numRef>
              <c:f>Table!$CL$10:$CL$14</c:f>
              <c:numCache>
                <c:formatCode>General</c:formatCode>
                <c:ptCount val="5"/>
                <c:pt idx="0">
                  <c:v>0.1</c:v>
                </c:pt>
                <c:pt idx="1">
                  <c:v>10</c:v>
                </c:pt>
                <c:pt idx="2">
                  <c:v>50</c:v>
                </c:pt>
                <c:pt idx="3">
                  <c:v>70</c:v>
                </c:pt>
                <c:pt idx="4">
                  <c:v>100</c:v>
                </c:pt>
              </c:numCache>
            </c:numRef>
          </c:yVal>
          <c:smooth val="0"/>
          <c:extLst>
            <c:ext xmlns:c16="http://schemas.microsoft.com/office/drawing/2014/chart" uri="{C3380CC4-5D6E-409C-BE32-E72D297353CC}">
              <c16:uniqueId val="{00000002-9256-4423-AA34-DC350828F4E4}"/>
            </c:ext>
          </c:extLst>
        </c:ser>
        <c:dLbls>
          <c:showLegendKey val="0"/>
          <c:showVal val="0"/>
          <c:showCatName val="0"/>
          <c:showSerName val="0"/>
          <c:showPercent val="0"/>
          <c:showBubbleSize val="0"/>
        </c:dLbls>
        <c:axId val="82604800"/>
        <c:axId val="82606720"/>
      </c:scatterChart>
      <c:valAx>
        <c:axId val="82604800"/>
        <c:scaling>
          <c:orientation val="minMax"/>
          <c:max val="100"/>
        </c:scaling>
        <c:delete val="0"/>
        <c:axPos val="b"/>
        <c:title>
          <c:tx>
            <c:rich>
              <a:bodyPr/>
              <a:lstStyle/>
              <a:p>
                <a:pPr>
                  <a:defRPr/>
                </a:pPr>
                <a:r>
                  <a:rPr lang="en-US" sz="1400"/>
                  <a:t>R-plot</a:t>
                </a:r>
                <a:r>
                  <a:rPr lang="en-US" sz="1400" baseline="0"/>
                  <a:t> - Pesticide use site overlap (percent of individuals exposed)</a:t>
                </a:r>
                <a:endParaRPr lang="en-US" sz="1400"/>
              </a:p>
            </c:rich>
          </c:tx>
          <c:overlay val="0"/>
        </c:title>
        <c:numFmt formatCode="0.00" sourceLinked="1"/>
        <c:majorTickMark val="out"/>
        <c:minorTickMark val="none"/>
        <c:tickLblPos val="nextTo"/>
        <c:crossAx val="82606720"/>
        <c:crosses val="autoZero"/>
        <c:crossBetween val="midCat"/>
      </c:valAx>
      <c:valAx>
        <c:axId val="82606720"/>
        <c:scaling>
          <c:orientation val="minMax"/>
          <c:max val="100"/>
        </c:scaling>
        <c:delete val="0"/>
        <c:axPos val="l"/>
        <c:majorGridlines/>
        <c:title>
          <c:tx>
            <c:rich>
              <a:bodyPr rot="0" vert="horz"/>
              <a:lstStyle/>
              <a:p>
                <a:pPr>
                  <a:defRPr/>
                </a:pPr>
                <a:r>
                  <a:rPr lang="en-US" u="sng"/>
                  <a:t>MagToo</a:t>
                </a:r>
                <a:r>
                  <a:rPr lang="en-US"/>
                  <a:t>l: percent</a:t>
                </a:r>
              </a:p>
              <a:p>
                <a:pPr>
                  <a:defRPr/>
                </a:pPr>
                <a:r>
                  <a:rPr lang="en-US"/>
                  <a:t> of individuals across</a:t>
                </a:r>
              </a:p>
              <a:p>
                <a:pPr>
                  <a:defRPr/>
                </a:pPr>
                <a:r>
                  <a:rPr lang="en-US"/>
                  <a:t>the species range</a:t>
                </a:r>
              </a:p>
              <a:p>
                <a:pPr>
                  <a:defRPr/>
                </a:pPr>
                <a:r>
                  <a:rPr lang="en-US"/>
                  <a:t>estimated</a:t>
                </a:r>
              </a:p>
              <a:p>
                <a:pPr>
                  <a:defRPr/>
                </a:pPr>
                <a:r>
                  <a:rPr lang="en-US"/>
                  <a:t>to be killed</a:t>
                </a:r>
              </a:p>
              <a:p>
                <a:pPr>
                  <a:defRPr/>
                </a:pPr>
                <a:r>
                  <a:rPr lang="en-US"/>
                  <a:t> </a:t>
                </a:r>
              </a:p>
            </c:rich>
          </c:tx>
          <c:overlay val="0"/>
        </c:title>
        <c:numFmt formatCode="0" sourceLinked="1"/>
        <c:majorTickMark val="out"/>
        <c:minorTickMark val="none"/>
        <c:tickLblPos val="nextTo"/>
        <c:crossAx val="82604800"/>
        <c:crosses val="autoZero"/>
        <c:crossBetween val="midCat"/>
      </c:valAx>
    </c:plotArea>
    <c:legend>
      <c:legendPos val="r"/>
      <c:layout>
        <c:manualLayout>
          <c:xMode val="edge"/>
          <c:yMode val="edge"/>
          <c:x val="0.80882529131554237"/>
          <c:y val="0.24127237826614956"/>
          <c:w val="0.1911747086844576"/>
          <c:h val="0.42513518299893721"/>
        </c:manualLayout>
      </c:layout>
      <c:overlay val="0"/>
    </c:legend>
    <c:plotVisOnly val="1"/>
    <c:dispBlanksAs val="gap"/>
    <c:showDLblsOverMax val="0"/>
  </c:chart>
  <c:printSettings>
    <c:headerFooter/>
    <c:pageMargins b="0.75" l="0.25" r="0.25"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 </a:t>
            </a:r>
            <a:r>
              <a:rPr lang="en-US" sz="1400"/>
              <a:t>Figure 2a.</a:t>
            </a:r>
          </a:p>
          <a:p>
            <a:pPr>
              <a:defRPr/>
            </a:pPr>
            <a:r>
              <a:rPr lang="en-US" sz="1400"/>
              <a:t>Comparison of MagTool</a:t>
            </a:r>
            <a:r>
              <a:rPr lang="en-US" sz="1400" baseline="0"/>
              <a:t> and R-plot results</a:t>
            </a:r>
          </a:p>
          <a:p>
            <a:pPr>
              <a:defRPr/>
            </a:pPr>
            <a:r>
              <a:rPr lang="en-US" sz="1400"/>
              <a:t>Malathion Bin 5</a:t>
            </a:r>
          </a:p>
        </c:rich>
      </c:tx>
      <c:overlay val="0"/>
    </c:title>
    <c:autoTitleDeleted val="0"/>
    <c:plotArea>
      <c:layout/>
      <c:barChart>
        <c:barDir val="col"/>
        <c:grouping val="clustered"/>
        <c:varyColors val="0"/>
        <c:ser>
          <c:idx val="0"/>
          <c:order val="0"/>
          <c:tx>
            <c:v>MagTool</c:v>
          </c:tx>
          <c:spPr>
            <a:ln>
              <a:noFill/>
            </a:ln>
          </c:spPr>
          <c:invertIfNegative val="0"/>
          <c:errBars>
            <c:errBarType val="both"/>
            <c:errValType val="cust"/>
            <c:noEndCap val="0"/>
            <c:plus>
              <c:numRef>
                <c:f>Table!$AH$8:$AH$38</c:f>
                <c:numCache>
                  <c:formatCode>General</c:formatCode>
                  <c:ptCount val="31"/>
                  <c:pt idx="4">
                    <c:v>10</c:v>
                  </c:pt>
                  <c:pt idx="5">
                    <c:v>1</c:v>
                  </c:pt>
                  <c:pt idx="7">
                    <c:v>5</c:v>
                  </c:pt>
                  <c:pt idx="8">
                    <c:v>0</c:v>
                  </c:pt>
                  <c:pt idx="9">
                    <c:v>0</c:v>
                  </c:pt>
                  <c:pt idx="12">
                    <c:v>0</c:v>
                  </c:pt>
                  <c:pt idx="13">
                    <c:v>0</c:v>
                  </c:pt>
                  <c:pt idx="14">
                    <c:v>2</c:v>
                  </c:pt>
                  <c:pt idx="16">
                    <c:v>0</c:v>
                  </c:pt>
                  <c:pt idx="17">
                    <c:v>0</c:v>
                  </c:pt>
                  <c:pt idx="18">
                    <c:v>0</c:v>
                  </c:pt>
                  <c:pt idx="26">
                    <c:v>1</c:v>
                  </c:pt>
                  <c:pt idx="27">
                    <c:v>0</c:v>
                  </c:pt>
                  <c:pt idx="28">
                    <c:v>0</c:v>
                  </c:pt>
                </c:numCache>
              </c:numRef>
            </c:plus>
            <c:minus>
              <c:numRef>
                <c:f>Table!$AE$8:$AE$38</c:f>
                <c:numCache>
                  <c:formatCode>General</c:formatCode>
                  <c:ptCount val="31"/>
                  <c:pt idx="4">
                    <c:v>3</c:v>
                  </c:pt>
                  <c:pt idx="5">
                    <c:v>0</c:v>
                  </c:pt>
                  <c:pt idx="7">
                    <c:v>1</c:v>
                  </c:pt>
                  <c:pt idx="8">
                    <c:v>1</c:v>
                  </c:pt>
                  <c:pt idx="9">
                    <c:v>1</c:v>
                  </c:pt>
                  <c:pt idx="12">
                    <c:v>0</c:v>
                  </c:pt>
                  <c:pt idx="13">
                    <c:v>1</c:v>
                  </c:pt>
                  <c:pt idx="14">
                    <c:v>0</c:v>
                  </c:pt>
                  <c:pt idx="16">
                    <c:v>3</c:v>
                  </c:pt>
                  <c:pt idx="17">
                    <c:v>0</c:v>
                  </c:pt>
                  <c:pt idx="18">
                    <c:v>0</c:v>
                  </c:pt>
                  <c:pt idx="26">
                    <c:v>2</c:v>
                  </c:pt>
                  <c:pt idx="27">
                    <c:v>2</c:v>
                  </c:pt>
                  <c:pt idx="28">
                    <c:v>1</c:v>
                  </c:pt>
                </c:numCache>
              </c:numRef>
            </c:minus>
          </c:errBars>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Table!$AF$8:$AF$38</c:f>
              <c:numCache>
                <c:formatCode>0</c:formatCode>
                <c:ptCount val="31"/>
                <c:pt idx="4">
                  <c:v>5</c:v>
                </c:pt>
                <c:pt idx="5">
                  <c:v>1</c:v>
                </c:pt>
                <c:pt idx="7">
                  <c:v>7</c:v>
                </c:pt>
                <c:pt idx="8">
                  <c:v>3</c:v>
                </c:pt>
                <c:pt idx="9">
                  <c:v>4</c:v>
                </c:pt>
                <c:pt idx="12">
                  <c:v>0</c:v>
                </c:pt>
                <c:pt idx="13">
                  <c:v>4</c:v>
                </c:pt>
                <c:pt idx="14">
                  <c:v>1</c:v>
                </c:pt>
                <c:pt idx="16">
                  <c:v>8</c:v>
                </c:pt>
                <c:pt idx="17">
                  <c:v>0</c:v>
                </c:pt>
                <c:pt idx="18">
                  <c:v>0</c:v>
                </c:pt>
                <c:pt idx="26">
                  <c:v>4</c:v>
                </c:pt>
                <c:pt idx="27">
                  <c:v>7</c:v>
                </c:pt>
                <c:pt idx="28">
                  <c:v>4</c:v>
                </c:pt>
              </c:numCache>
            </c:numRef>
          </c:val>
          <c:extLst>
            <c:ext xmlns:c16="http://schemas.microsoft.com/office/drawing/2014/chart" uri="{C3380CC4-5D6E-409C-BE32-E72D297353CC}">
              <c16:uniqueId val="{00000000-9E01-4A80-B3FF-D8B1836DB2F8}"/>
            </c:ext>
          </c:extLst>
        </c:ser>
        <c:ser>
          <c:idx val="1"/>
          <c:order val="1"/>
          <c:tx>
            <c:v>R-Plot High effect (sum uses with &gt;1% overlap)</c:v>
          </c:tx>
          <c:spPr>
            <a:ln>
              <a:noFill/>
            </a:ln>
          </c:spPr>
          <c:invertIfNegative val="0"/>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Table!$BH$8:$BH$38</c:f>
              <c:numCache>
                <c:formatCode>0.00</c:formatCode>
                <c:ptCount val="31"/>
                <c:pt idx="4">
                  <c:v>5.8778665943333337</c:v>
                </c:pt>
                <c:pt idx="5">
                  <c:v>0</c:v>
                </c:pt>
                <c:pt idx="7">
                  <c:v>5.7535317739999998</c:v>
                </c:pt>
                <c:pt idx="8">
                  <c:v>2.5493195726666671</c:v>
                </c:pt>
                <c:pt idx="9">
                  <c:v>3.8489868501666673</c:v>
                </c:pt>
                <c:pt idx="12">
                  <c:v>0</c:v>
                </c:pt>
                <c:pt idx="13">
                  <c:v>3.5959462326666665</c:v>
                </c:pt>
                <c:pt idx="14">
                  <c:v>1.0024228946666667</c:v>
                </c:pt>
                <c:pt idx="16">
                  <c:v>7.0787935128333324</c:v>
                </c:pt>
                <c:pt idx="17">
                  <c:v>0</c:v>
                </c:pt>
                <c:pt idx="18">
                  <c:v>0</c:v>
                </c:pt>
                <c:pt idx="26">
                  <c:v>5.9484482894999999</c:v>
                </c:pt>
                <c:pt idx="27">
                  <c:v>6.1313683955</c:v>
                </c:pt>
              </c:numCache>
            </c:numRef>
          </c:val>
          <c:extLst>
            <c:ext xmlns:c16="http://schemas.microsoft.com/office/drawing/2014/chart" uri="{C3380CC4-5D6E-409C-BE32-E72D297353CC}">
              <c16:uniqueId val="{00000001-9E01-4A80-B3FF-D8B1836DB2F8}"/>
            </c:ext>
          </c:extLst>
        </c:ser>
        <c:ser>
          <c:idx val="3"/>
          <c:order val="2"/>
          <c:tx>
            <c:v>R-Plot Medium-High effect (sum uses with &gt;1% overlap)</c:v>
          </c:tx>
          <c:spPr>
            <a:solidFill>
              <a:srgbClr val="92D050"/>
            </a:solidFill>
          </c:spPr>
          <c:invertIfNegative val="0"/>
          <c:dPt>
            <c:idx val="28"/>
            <c:invertIfNegative val="0"/>
            <c:bubble3D val="0"/>
            <c:spPr>
              <a:solidFill>
                <a:srgbClr val="92D050"/>
              </a:solidFill>
              <a:ln>
                <a:solidFill>
                  <a:srgbClr val="92D050"/>
                </a:solidFill>
              </a:ln>
            </c:spPr>
            <c:extLst>
              <c:ext xmlns:c16="http://schemas.microsoft.com/office/drawing/2014/chart" uri="{C3380CC4-5D6E-409C-BE32-E72D297353CC}">
                <c16:uniqueId val="{00000003-9E01-4A80-B3FF-D8B1836DB2F8}"/>
              </c:ext>
            </c:extLst>
          </c:dPt>
          <c:val>
            <c:numRef>
              <c:f>Table!$BI$8:$BI$38</c:f>
              <c:numCache>
                <c:formatCode>0.00</c:formatCode>
                <c:ptCount val="31"/>
                <c:pt idx="28">
                  <c:v>4.8497454009999998</c:v>
                </c:pt>
              </c:numCache>
            </c:numRef>
          </c:val>
          <c:extLst>
            <c:ext xmlns:c16="http://schemas.microsoft.com/office/drawing/2014/chart" uri="{C3380CC4-5D6E-409C-BE32-E72D297353CC}">
              <c16:uniqueId val="{00000004-9E01-4A80-B3FF-D8B1836DB2F8}"/>
            </c:ext>
          </c:extLst>
        </c:ser>
        <c:ser>
          <c:idx val="2"/>
          <c:order val="3"/>
          <c:tx>
            <c:v>Rplot (sum all uses)</c:v>
          </c:tx>
          <c:spPr>
            <a:noFill/>
            <a:ln>
              <a:solidFill>
                <a:srgbClr val="FF0000"/>
              </a:solidFill>
            </a:ln>
          </c:spPr>
          <c:invertIfNegative val="0"/>
          <c:val>
            <c:numRef>
              <c:f>Table!$BJ$8:$BJ$38</c:f>
              <c:numCache>
                <c:formatCode>0.00</c:formatCode>
                <c:ptCount val="31"/>
                <c:pt idx="4">
                  <c:v>6.1789833114999997</c:v>
                </c:pt>
                <c:pt idx="5">
                  <c:v>1.9477304493333332</c:v>
                </c:pt>
                <c:pt idx="7">
                  <c:v>7.7644057044999979</c:v>
                </c:pt>
                <c:pt idx="8">
                  <c:v>3.1661139243333336</c:v>
                </c:pt>
                <c:pt idx="9">
                  <c:v>4.187301923833334</c:v>
                </c:pt>
                <c:pt idx="12">
                  <c:v>0.15184874599999998</c:v>
                </c:pt>
                <c:pt idx="13">
                  <c:v>3.9673873363333327</c:v>
                </c:pt>
                <c:pt idx="14">
                  <c:v>1.9359597529999997</c:v>
                </c:pt>
                <c:pt idx="16">
                  <c:v>7.4347480341666659</c:v>
                </c:pt>
                <c:pt idx="17">
                  <c:v>0.15184874599999998</c:v>
                </c:pt>
                <c:pt idx="18">
                  <c:v>0.27640467816666664</c:v>
                </c:pt>
                <c:pt idx="26">
                  <c:v>6.0455492653333334</c:v>
                </c:pt>
                <c:pt idx="27">
                  <c:v>6.8202564499999996</c:v>
                </c:pt>
                <c:pt idx="28">
                  <c:v>5.7822177240000006</c:v>
                </c:pt>
              </c:numCache>
            </c:numRef>
          </c:val>
          <c:extLst>
            <c:ext xmlns:c16="http://schemas.microsoft.com/office/drawing/2014/chart" uri="{C3380CC4-5D6E-409C-BE32-E72D297353CC}">
              <c16:uniqueId val="{00000005-9E01-4A80-B3FF-D8B1836DB2F8}"/>
            </c:ext>
          </c:extLst>
        </c:ser>
        <c:dLbls>
          <c:showLegendKey val="0"/>
          <c:showVal val="0"/>
          <c:showCatName val="0"/>
          <c:showSerName val="0"/>
          <c:showPercent val="0"/>
          <c:showBubbleSize val="0"/>
        </c:dLbls>
        <c:gapWidth val="105"/>
        <c:axId val="81039360"/>
        <c:axId val="81041280"/>
      </c:barChart>
      <c:catAx>
        <c:axId val="81039360"/>
        <c:scaling>
          <c:orientation val="minMax"/>
        </c:scaling>
        <c:delete val="0"/>
        <c:axPos val="b"/>
        <c:title>
          <c:tx>
            <c:rich>
              <a:bodyPr/>
              <a:lstStyle/>
              <a:p>
                <a:pPr>
                  <a:defRPr/>
                </a:pPr>
                <a:r>
                  <a:rPr lang="en-US" sz="1400"/>
                  <a:t>Species</a:t>
                </a:r>
              </a:p>
            </c:rich>
          </c:tx>
          <c:overlay val="0"/>
        </c:title>
        <c:numFmt formatCode="General" sourceLinked="0"/>
        <c:majorTickMark val="out"/>
        <c:minorTickMark val="none"/>
        <c:tickLblPos val="nextTo"/>
        <c:crossAx val="81041280"/>
        <c:crosses val="autoZero"/>
        <c:auto val="1"/>
        <c:lblAlgn val="ctr"/>
        <c:lblOffset val="100"/>
        <c:noMultiLvlLbl val="0"/>
      </c:catAx>
      <c:valAx>
        <c:axId val="81041280"/>
        <c:scaling>
          <c:orientation val="minMax"/>
          <c:max val="100"/>
        </c:scaling>
        <c:delete val="0"/>
        <c:axPos val="l"/>
        <c:majorGridlines/>
        <c:title>
          <c:tx>
            <c:rich>
              <a:bodyPr rot="0" vert="horz"/>
              <a:lstStyle/>
              <a:p>
                <a:pPr>
                  <a:defRPr/>
                </a:pPr>
                <a:r>
                  <a:rPr lang="en-US" u="sng"/>
                  <a:t>MagToo</a:t>
                </a:r>
                <a:r>
                  <a:rPr lang="en-US"/>
                  <a:t>l: percent</a:t>
                </a:r>
              </a:p>
              <a:p>
                <a:pPr>
                  <a:defRPr/>
                </a:pPr>
                <a:r>
                  <a:rPr lang="en-US"/>
                  <a:t> of individuals</a:t>
                </a:r>
                <a:r>
                  <a:rPr lang="en-US" baseline="0"/>
                  <a:t> across the</a:t>
                </a:r>
              </a:p>
              <a:p>
                <a:pPr>
                  <a:defRPr/>
                </a:pPr>
                <a:r>
                  <a:rPr lang="en-US" baseline="0"/>
                  <a:t>species range </a:t>
                </a:r>
                <a:r>
                  <a:rPr lang="en-US"/>
                  <a:t>stimated</a:t>
                </a:r>
              </a:p>
              <a:p>
                <a:pPr>
                  <a:defRPr/>
                </a:pPr>
                <a:r>
                  <a:rPr lang="en-US"/>
                  <a:t>to be killed</a:t>
                </a:r>
              </a:p>
              <a:p>
                <a:pPr>
                  <a:defRPr/>
                </a:pPr>
                <a:r>
                  <a:rPr lang="en-US" u="sng"/>
                  <a:t>R-Plot:</a:t>
                </a:r>
                <a:r>
                  <a:rPr lang="en-US" baseline="0"/>
                  <a:t> percent of </a:t>
                </a:r>
              </a:p>
              <a:p>
                <a:pPr>
                  <a:defRPr/>
                </a:pPr>
                <a:r>
                  <a:rPr lang="en-US" baseline="0"/>
                  <a:t>the individuals estimated</a:t>
                </a:r>
              </a:p>
              <a:p>
                <a:pPr>
                  <a:defRPr/>
                </a:pPr>
                <a:r>
                  <a:rPr lang="en-US" baseline="0"/>
                  <a:t>to be exposed</a:t>
                </a:r>
              </a:p>
              <a:p>
                <a:pPr>
                  <a:defRPr/>
                </a:pPr>
                <a:r>
                  <a:rPr lang="en-US" baseline="0"/>
                  <a:t>with a high probability</a:t>
                </a:r>
              </a:p>
              <a:p>
                <a:pPr>
                  <a:defRPr/>
                </a:pPr>
                <a:r>
                  <a:rPr lang="en-US" baseline="0"/>
                  <a:t>of being killed (&gt;50%)</a:t>
                </a:r>
                <a:endParaRPr lang="en-US"/>
              </a:p>
              <a:p>
                <a:pPr>
                  <a:defRPr/>
                </a:pPr>
                <a:r>
                  <a:rPr lang="en-US"/>
                  <a:t> </a:t>
                </a:r>
              </a:p>
            </c:rich>
          </c:tx>
          <c:overlay val="0"/>
        </c:title>
        <c:numFmt formatCode="0" sourceLinked="1"/>
        <c:majorTickMark val="out"/>
        <c:minorTickMark val="none"/>
        <c:tickLblPos val="nextTo"/>
        <c:crossAx val="81039360"/>
        <c:crosses val="autoZero"/>
        <c:crossBetween val="between"/>
      </c:valAx>
    </c:plotArea>
    <c:legend>
      <c:legendPos val="r"/>
      <c:overlay val="0"/>
    </c:legend>
    <c:plotVisOnly val="1"/>
    <c:dispBlanksAs val="gap"/>
    <c:showDLblsOverMax val="0"/>
  </c:chart>
  <c:printSettings>
    <c:headerFooter/>
    <c:pageMargins b="0.75" l="0.25" r="0.25" t="0.75" header="0.3" footer="0.3"/>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Figure 3a.</a:t>
            </a:r>
          </a:p>
          <a:p>
            <a:pPr>
              <a:defRPr/>
            </a:pPr>
            <a:r>
              <a:rPr lang="en-US" sz="1400"/>
              <a:t>Comparison of MagTool and R-plot results</a:t>
            </a:r>
          </a:p>
          <a:p>
            <a:pPr>
              <a:defRPr/>
            </a:pPr>
            <a:r>
              <a:rPr lang="en-US" sz="1400"/>
              <a:t>Malathion Bin 6</a:t>
            </a:r>
          </a:p>
        </c:rich>
      </c:tx>
      <c:overlay val="0"/>
    </c:title>
    <c:autoTitleDeleted val="0"/>
    <c:plotArea>
      <c:layout/>
      <c:barChart>
        <c:barDir val="col"/>
        <c:grouping val="clustered"/>
        <c:varyColors val="0"/>
        <c:ser>
          <c:idx val="0"/>
          <c:order val="0"/>
          <c:tx>
            <c:v>MagTool - percent mortality</c:v>
          </c:tx>
          <c:spPr>
            <a:ln>
              <a:noFill/>
            </a:ln>
          </c:spPr>
          <c:invertIfNegative val="0"/>
          <c:errBars>
            <c:errBarType val="both"/>
            <c:errValType val="cust"/>
            <c:noEndCap val="0"/>
            <c:plus>
              <c:numRef>
                <c:f>Table!$AO$8:$AO$38</c:f>
                <c:numCache>
                  <c:formatCode>General</c:formatCode>
                  <c:ptCount val="31"/>
                  <c:pt idx="0">
                    <c:v>2</c:v>
                  </c:pt>
                  <c:pt idx="4">
                    <c:v>9</c:v>
                  </c:pt>
                  <c:pt idx="5">
                    <c:v>1</c:v>
                  </c:pt>
                  <c:pt idx="7">
                    <c:v>5</c:v>
                  </c:pt>
                  <c:pt idx="9">
                    <c:v>0</c:v>
                  </c:pt>
                  <c:pt idx="10">
                    <c:v>0</c:v>
                  </c:pt>
                  <c:pt idx="11">
                    <c:v>1</c:v>
                  </c:pt>
                  <c:pt idx="12">
                    <c:v>0</c:v>
                  </c:pt>
                  <c:pt idx="13">
                    <c:v>1</c:v>
                  </c:pt>
                  <c:pt idx="15">
                    <c:v>0</c:v>
                  </c:pt>
                  <c:pt idx="16">
                    <c:v>4</c:v>
                  </c:pt>
                  <c:pt idx="17">
                    <c:v>0</c:v>
                  </c:pt>
                  <c:pt idx="19">
                    <c:v>5</c:v>
                  </c:pt>
                  <c:pt idx="25">
                    <c:v>1</c:v>
                  </c:pt>
                  <c:pt idx="26">
                    <c:v>0</c:v>
                  </c:pt>
                  <c:pt idx="27">
                    <c:v>2</c:v>
                  </c:pt>
                  <c:pt idx="28">
                    <c:v>0</c:v>
                  </c:pt>
                </c:numCache>
              </c:numRef>
            </c:plus>
            <c:minus>
              <c:numRef>
                <c:f>Table!$AL$8:$AL$38</c:f>
                <c:numCache>
                  <c:formatCode>General</c:formatCode>
                  <c:ptCount val="31"/>
                  <c:pt idx="0">
                    <c:v>2</c:v>
                  </c:pt>
                  <c:pt idx="4">
                    <c:v>1</c:v>
                  </c:pt>
                  <c:pt idx="5">
                    <c:v>0</c:v>
                  </c:pt>
                  <c:pt idx="7">
                    <c:v>2</c:v>
                  </c:pt>
                  <c:pt idx="9">
                    <c:v>1</c:v>
                  </c:pt>
                  <c:pt idx="10">
                    <c:v>1</c:v>
                  </c:pt>
                  <c:pt idx="11">
                    <c:v>5</c:v>
                  </c:pt>
                  <c:pt idx="12">
                    <c:v>0</c:v>
                  </c:pt>
                  <c:pt idx="13">
                    <c:v>0</c:v>
                  </c:pt>
                  <c:pt idx="15">
                    <c:v>0</c:v>
                  </c:pt>
                  <c:pt idx="16">
                    <c:v>1</c:v>
                  </c:pt>
                  <c:pt idx="17">
                    <c:v>0</c:v>
                  </c:pt>
                  <c:pt idx="19">
                    <c:v>3</c:v>
                  </c:pt>
                  <c:pt idx="25">
                    <c:v>3</c:v>
                  </c:pt>
                  <c:pt idx="26">
                    <c:v>2</c:v>
                  </c:pt>
                  <c:pt idx="27">
                    <c:v>1</c:v>
                  </c:pt>
                  <c:pt idx="28">
                    <c:v>1</c:v>
                  </c:pt>
                </c:numCache>
              </c:numRef>
            </c:minus>
          </c:errBars>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Table!$AM$8:$AM$38</c:f>
              <c:numCache>
                <c:formatCode>0</c:formatCode>
                <c:ptCount val="31"/>
                <c:pt idx="0">
                  <c:v>11</c:v>
                </c:pt>
                <c:pt idx="4">
                  <c:v>4</c:v>
                </c:pt>
                <c:pt idx="5">
                  <c:v>1</c:v>
                </c:pt>
                <c:pt idx="7">
                  <c:v>6</c:v>
                </c:pt>
                <c:pt idx="9">
                  <c:v>4</c:v>
                </c:pt>
                <c:pt idx="10">
                  <c:v>1</c:v>
                </c:pt>
                <c:pt idx="11">
                  <c:v>21</c:v>
                </c:pt>
                <c:pt idx="12">
                  <c:v>0</c:v>
                </c:pt>
                <c:pt idx="13">
                  <c:v>3</c:v>
                </c:pt>
                <c:pt idx="15">
                  <c:v>0</c:v>
                </c:pt>
                <c:pt idx="16">
                  <c:v>4</c:v>
                </c:pt>
                <c:pt idx="17">
                  <c:v>0</c:v>
                </c:pt>
                <c:pt idx="19">
                  <c:v>54</c:v>
                </c:pt>
                <c:pt idx="25">
                  <c:v>19</c:v>
                </c:pt>
                <c:pt idx="26">
                  <c:v>4</c:v>
                </c:pt>
                <c:pt idx="27">
                  <c:v>5</c:v>
                </c:pt>
                <c:pt idx="28">
                  <c:v>3</c:v>
                </c:pt>
              </c:numCache>
            </c:numRef>
          </c:val>
          <c:extLst>
            <c:ext xmlns:c16="http://schemas.microsoft.com/office/drawing/2014/chart" uri="{C3380CC4-5D6E-409C-BE32-E72D297353CC}">
              <c16:uniqueId val="{00000000-9D05-47FA-8F0E-191277345C83}"/>
            </c:ext>
          </c:extLst>
        </c:ser>
        <c:ser>
          <c:idx val="1"/>
          <c:order val="1"/>
          <c:tx>
            <c:v>R-Plot High effect (sum uses with &gt;1% overlap)</c:v>
          </c:tx>
          <c:spPr>
            <a:solidFill>
              <a:srgbClr val="C00000"/>
            </a:solidFill>
            <a:ln>
              <a:noFill/>
            </a:ln>
          </c:spPr>
          <c:invertIfNegative val="0"/>
          <c:dPt>
            <c:idx val="11"/>
            <c:invertIfNegative val="0"/>
            <c:bubble3D val="0"/>
            <c:extLst>
              <c:ext xmlns:c16="http://schemas.microsoft.com/office/drawing/2014/chart" uri="{C3380CC4-5D6E-409C-BE32-E72D297353CC}">
                <c16:uniqueId val="{00000001-9D05-47FA-8F0E-191277345C83}"/>
              </c:ext>
            </c:extLst>
          </c:dPt>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Table!$BK$8:$BK$38</c:f>
              <c:numCache>
                <c:formatCode>0.00</c:formatCode>
                <c:ptCount val="31"/>
                <c:pt idx="4">
                  <c:v>5.8778665943333337</c:v>
                </c:pt>
                <c:pt idx="5">
                  <c:v>0</c:v>
                </c:pt>
                <c:pt idx="7">
                  <c:v>5.7535317739999998</c:v>
                </c:pt>
                <c:pt idx="9">
                  <c:v>3.8489868501666673</c:v>
                </c:pt>
                <c:pt idx="10">
                  <c:v>0</c:v>
                </c:pt>
                <c:pt idx="12">
                  <c:v>0</c:v>
                </c:pt>
                <c:pt idx="13">
                  <c:v>3.5959462326666665</c:v>
                </c:pt>
                <c:pt idx="15">
                  <c:v>0</c:v>
                </c:pt>
                <c:pt idx="16">
                  <c:v>7.0787935128333324</c:v>
                </c:pt>
                <c:pt idx="17">
                  <c:v>0</c:v>
                </c:pt>
                <c:pt idx="19">
                  <c:v>76.871130991499996</c:v>
                </c:pt>
                <c:pt idx="27">
                  <c:v>6.1313683955</c:v>
                </c:pt>
              </c:numCache>
            </c:numRef>
          </c:val>
          <c:extLst>
            <c:ext xmlns:c16="http://schemas.microsoft.com/office/drawing/2014/chart" uri="{C3380CC4-5D6E-409C-BE32-E72D297353CC}">
              <c16:uniqueId val="{00000002-9D05-47FA-8F0E-191277345C83}"/>
            </c:ext>
          </c:extLst>
        </c:ser>
        <c:ser>
          <c:idx val="3"/>
          <c:order val="2"/>
          <c:tx>
            <c:v>Rplot High and Med or Low effect (sum &gt;1%)</c:v>
          </c:tx>
          <c:spPr>
            <a:solidFill>
              <a:srgbClr val="92D050"/>
            </a:solidFill>
            <a:ln>
              <a:solidFill>
                <a:srgbClr val="92D050"/>
              </a:solidFill>
            </a:ln>
          </c:spPr>
          <c:invertIfNegative val="0"/>
          <c:val>
            <c:numRef>
              <c:f>Table!$BL$8:$BL$38</c:f>
              <c:numCache>
                <c:formatCode>0.00</c:formatCode>
                <c:ptCount val="31"/>
                <c:pt idx="0">
                  <c:v>12.86698</c:v>
                </c:pt>
                <c:pt idx="11">
                  <c:v>23.462485225999998</c:v>
                </c:pt>
                <c:pt idx="25">
                  <c:v>21.573282132333333</c:v>
                </c:pt>
                <c:pt idx="26">
                  <c:v>5.9484482894999999</c:v>
                </c:pt>
                <c:pt idx="28">
                  <c:v>4.8497454009999998</c:v>
                </c:pt>
              </c:numCache>
            </c:numRef>
          </c:val>
          <c:extLst>
            <c:ext xmlns:c16="http://schemas.microsoft.com/office/drawing/2014/chart" uri="{C3380CC4-5D6E-409C-BE32-E72D297353CC}">
              <c16:uniqueId val="{00000003-9D05-47FA-8F0E-191277345C83}"/>
            </c:ext>
          </c:extLst>
        </c:ser>
        <c:ser>
          <c:idx val="2"/>
          <c:order val="3"/>
          <c:tx>
            <c:v>Rplot (sum all uses)</c:v>
          </c:tx>
          <c:spPr>
            <a:noFill/>
            <a:ln>
              <a:solidFill>
                <a:srgbClr val="FF0000"/>
              </a:solidFill>
            </a:ln>
          </c:spPr>
          <c:invertIfNegative val="0"/>
          <c:val>
            <c:numRef>
              <c:f>Table!$BM$8:$BM$38</c:f>
              <c:numCache>
                <c:formatCode>0.00</c:formatCode>
                <c:ptCount val="31"/>
                <c:pt idx="0">
                  <c:v>15.649297165993332</c:v>
                </c:pt>
                <c:pt idx="4">
                  <c:v>6.1789833114999997</c:v>
                </c:pt>
                <c:pt idx="5">
                  <c:v>1.9477304493333332</c:v>
                </c:pt>
                <c:pt idx="7">
                  <c:v>7.7644057044999979</c:v>
                </c:pt>
                <c:pt idx="9">
                  <c:v>4.187301923833334</c:v>
                </c:pt>
                <c:pt idx="10">
                  <c:v>1.2927759516666666</c:v>
                </c:pt>
                <c:pt idx="11">
                  <c:v>25.926358481333331</c:v>
                </c:pt>
                <c:pt idx="12">
                  <c:v>0.15184874599999998</c:v>
                </c:pt>
                <c:pt idx="13">
                  <c:v>3.9673873363333327</c:v>
                </c:pt>
                <c:pt idx="15">
                  <c:v>9.021103983333334E-2</c:v>
                </c:pt>
                <c:pt idx="16">
                  <c:v>7.4347480341666659</c:v>
                </c:pt>
                <c:pt idx="17">
                  <c:v>0.15184874599999998</c:v>
                </c:pt>
                <c:pt idx="19">
                  <c:v>77.857033034499992</c:v>
                </c:pt>
                <c:pt idx="25">
                  <c:v>22.687873804999999</c:v>
                </c:pt>
                <c:pt idx="26">
                  <c:v>6.0455492653333334</c:v>
                </c:pt>
                <c:pt idx="27">
                  <c:v>6.8202564499999996</c:v>
                </c:pt>
                <c:pt idx="28">
                  <c:v>5.7822177240000006</c:v>
                </c:pt>
              </c:numCache>
            </c:numRef>
          </c:val>
          <c:extLst>
            <c:ext xmlns:c16="http://schemas.microsoft.com/office/drawing/2014/chart" uri="{C3380CC4-5D6E-409C-BE32-E72D297353CC}">
              <c16:uniqueId val="{00000004-9D05-47FA-8F0E-191277345C83}"/>
            </c:ext>
          </c:extLst>
        </c:ser>
        <c:dLbls>
          <c:showLegendKey val="0"/>
          <c:showVal val="0"/>
          <c:showCatName val="0"/>
          <c:showSerName val="0"/>
          <c:showPercent val="0"/>
          <c:showBubbleSize val="0"/>
        </c:dLbls>
        <c:gapWidth val="105"/>
        <c:axId val="80614528"/>
        <c:axId val="80616448"/>
      </c:barChart>
      <c:catAx>
        <c:axId val="80614528"/>
        <c:scaling>
          <c:orientation val="minMax"/>
        </c:scaling>
        <c:delete val="0"/>
        <c:axPos val="b"/>
        <c:title>
          <c:tx>
            <c:rich>
              <a:bodyPr/>
              <a:lstStyle/>
              <a:p>
                <a:pPr>
                  <a:defRPr/>
                </a:pPr>
                <a:r>
                  <a:rPr lang="en-US" sz="1400"/>
                  <a:t>Species</a:t>
                </a:r>
              </a:p>
            </c:rich>
          </c:tx>
          <c:overlay val="0"/>
        </c:title>
        <c:numFmt formatCode="General" sourceLinked="0"/>
        <c:majorTickMark val="out"/>
        <c:minorTickMark val="none"/>
        <c:tickLblPos val="nextTo"/>
        <c:crossAx val="80616448"/>
        <c:crosses val="autoZero"/>
        <c:auto val="1"/>
        <c:lblAlgn val="ctr"/>
        <c:lblOffset val="100"/>
        <c:noMultiLvlLbl val="0"/>
      </c:catAx>
      <c:valAx>
        <c:axId val="80616448"/>
        <c:scaling>
          <c:orientation val="minMax"/>
          <c:max val="100"/>
        </c:scaling>
        <c:delete val="0"/>
        <c:axPos val="l"/>
        <c:majorGridlines/>
        <c:title>
          <c:tx>
            <c:rich>
              <a:bodyPr rot="0" vert="horz"/>
              <a:lstStyle/>
              <a:p>
                <a:pPr>
                  <a:defRPr/>
                </a:pPr>
                <a:r>
                  <a:rPr lang="en-US" u="sng"/>
                  <a:t>MagToo</a:t>
                </a:r>
                <a:r>
                  <a:rPr lang="en-US"/>
                  <a:t>l: percent</a:t>
                </a:r>
              </a:p>
              <a:p>
                <a:pPr>
                  <a:defRPr/>
                </a:pPr>
                <a:r>
                  <a:rPr lang="en-US"/>
                  <a:t> of individuals across</a:t>
                </a:r>
              </a:p>
              <a:p>
                <a:pPr>
                  <a:defRPr/>
                </a:pPr>
                <a:r>
                  <a:rPr lang="en-US"/>
                  <a:t> the species range</a:t>
                </a:r>
              </a:p>
              <a:p>
                <a:pPr>
                  <a:defRPr/>
                </a:pPr>
                <a:r>
                  <a:rPr lang="en-US"/>
                  <a:t> estimated</a:t>
                </a:r>
              </a:p>
              <a:p>
                <a:pPr>
                  <a:defRPr/>
                </a:pPr>
                <a:r>
                  <a:rPr lang="en-US"/>
                  <a:t>to be killed</a:t>
                </a:r>
              </a:p>
              <a:p>
                <a:pPr>
                  <a:defRPr/>
                </a:pPr>
                <a:r>
                  <a:rPr lang="en-US" u="sng"/>
                  <a:t>R-Plot</a:t>
                </a:r>
                <a:r>
                  <a:rPr lang="en-US"/>
                  <a:t>:</a:t>
                </a:r>
                <a:r>
                  <a:rPr lang="en-US" baseline="0"/>
                  <a:t> percent of </a:t>
                </a:r>
              </a:p>
              <a:p>
                <a:pPr>
                  <a:defRPr/>
                </a:pPr>
                <a:r>
                  <a:rPr lang="en-US" baseline="0"/>
                  <a:t>individuals estimated to</a:t>
                </a:r>
              </a:p>
              <a:p>
                <a:pPr>
                  <a:defRPr/>
                </a:pPr>
                <a:r>
                  <a:rPr lang="en-US" baseline="0"/>
                  <a:t>be exposed</a:t>
                </a:r>
              </a:p>
              <a:p>
                <a:pPr>
                  <a:defRPr/>
                </a:pPr>
                <a:r>
                  <a:rPr lang="en-US" baseline="0"/>
                  <a:t>with a high probability</a:t>
                </a:r>
              </a:p>
              <a:p>
                <a:pPr>
                  <a:defRPr/>
                </a:pPr>
                <a:r>
                  <a:rPr lang="en-US" baseline="0"/>
                  <a:t>of being killed (&gt;50%)</a:t>
                </a:r>
              </a:p>
              <a:p>
                <a:pPr>
                  <a:defRPr/>
                </a:pPr>
                <a:r>
                  <a:rPr lang="en-US" baseline="0"/>
                  <a:t>and a low/med/high</a:t>
                </a:r>
              </a:p>
              <a:p>
                <a:pPr>
                  <a:defRPr/>
                </a:pPr>
                <a:r>
                  <a:rPr lang="en-US" baseline="0"/>
                  <a:t> probability of mortality </a:t>
                </a:r>
                <a:endParaRPr lang="en-US"/>
              </a:p>
              <a:p>
                <a:pPr>
                  <a:defRPr/>
                </a:pPr>
                <a:r>
                  <a:rPr lang="en-US"/>
                  <a:t> </a:t>
                </a:r>
              </a:p>
            </c:rich>
          </c:tx>
          <c:layout>
            <c:manualLayout>
              <c:xMode val="edge"/>
              <c:yMode val="edge"/>
              <c:x val="0"/>
              <c:y val="0.28179494854213699"/>
            </c:manualLayout>
          </c:layout>
          <c:overlay val="0"/>
        </c:title>
        <c:numFmt formatCode="0" sourceLinked="1"/>
        <c:majorTickMark val="out"/>
        <c:minorTickMark val="none"/>
        <c:tickLblPos val="nextTo"/>
        <c:crossAx val="80614528"/>
        <c:crosses val="autoZero"/>
        <c:crossBetween val="between"/>
      </c:valAx>
    </c:plotArea>
    <c:legend>
      <c:legendPos val="r"/>
      <c:overlay val="0"/>
    </c:legend>
    <c:plotVisOnly val="1"/>
    <c:dispBlanksAs val="gap"/>
    <c:showDLblsOverMax val="0"/>
  </c:chart>
  <c:printSettings>
    <c:headerFooter/>
    <c:pageMargins b="0.75" l="0.25" r="0.25" t="0.75"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Figure 4.</a:t>
            </a:r>
          </a:p>
          <a:p>
            <a:pPr>
              <a:defRPr/>
            </a:pPr>
            <a:r>
              <a:rPr lang="en-US" sz="1400"/>
              <a:t>Comparison of MagTool and R-plot results</a:t>
            </a:r>
          </a:p>
          <a:p>
            <a:pPr>
              <a:defRPr/>
            </a:pPr>
            <a:r>
              <a:rPr lang="en-US" sz="1400"/>
              <a:t>Malathion Bin 7</a:t>
            </a:r>
          </a:p>
        </c:rich>
      </c:tx>
      <c:overlay val="0"/>
    </c:title>
    <c:autoTitleDeleted val="0"/>
    <c:plotArea>
      <c:layout/>
      <c:barChart>
        <c:barDir val="col"/>
        <c:grouping val="clustered"/>
        <c:varyColors val="0"/>
        <c:ser>
          <c:idx val="0"/>
          <c:order val="0"/>
          <c:tx>
            <c:v>MagTool - percent mortality</c:v>
          </c:tx>
          <c:spPr>
            <a:ln>
              <a:noFill/>
            </a:ln>
          </c:spPr>
          <c:invertIfNegative val="0"/>
          <c:errBars>
            <c:errBarType val="both"/>
            <c:errValType val="cust"/>
            <c:noEndCap val="0"/>
            <c:plus>
              <c:numRef>
                <c:f>Table!$AV$8:$AV$38</c:f>
                <c:numCache>
                  <c:formatCode>General</c:formatCode>
                  <c:ptCount val="31"/>
                  <c:pt idx="0">
                    <c:v>1</c:v>
                  </c:pt>
                  <c:pt idx="1">
                    <c:v>0</c:v>
                  </c:pt>
                  <c:pt idx="4">
                    <c:v>1</c:v>
                  </c:pt>
                  <c:pt idx="19">
                    <c:v>27</c:v>
                  </c:pt>
                  <c:pt idx="22">
                    <c:v>1</c:v>
                  </c:pt>
                  <c:pt idx="25">
                    <c:v>8</c:v>
                  </c:pt>
                  <c:pt idx="26">
                    <c:v>2</c:v>
                  </c:pt>
                  <c:pt idx="27">
                    <c:v>4</c:v>
                  </c:pt>
                  <c:pt idx="28">
                    <c:v>0</c:v>
                  </c:pt>
                </c:numCache>
              </c:numRef>
            </c:plus>
            <c:minus>
              <c:numRef>
                <c:f>Table!$AS$8:$AS$38</c:f>
                <c:numCache>
                  <c:formatCode>General</c:formatCode>
                  <c:ptCount val="31"/>
                  <c:pt idx="0">
                    <c:v>0</c:v>
                  </c:pt>
                  <c:pt idx="1">
                    <c:v>0</c:v>
                  </c:pt>
                  <c:pt idx="4">
                    <c:v>0</c:v>
                  </c:pt>
                  <c:pt idx="19">
                    <c:v>8</c:v>
                  </c:pt>
                  <c:pt idx="22">
                    <c:v>0</c:v>
                  </c:pt>
                  <c:pt idx="25">
                    <c:v>2</c:v>
                  </c:pt>
                  <c:pt idx="26">
                    <c:v>1</c:v>
                  </c:pt>
                  <c:pt idx="27">
                    <c:v>1</c:v>
                  </c:pt>
                  <c:pt idx="28">
                    <c:v>0</c:v>
                  </c:pt>
                </c:numCache>
              </c:numRef>
            </c:minus>
          </c:errBars>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Table!$AT$8:$AT$38</c:f>
              <c:numCache>
                <c:formatCode>0</c:formatCode>
                <c:ptCount val="31"/>
                <c:pt idx="0">
                  <c:v>0</c:v>
                </c:pt>
                <c:pt idx="1">
                  <c:v>0</c:v>
                </c:pt>
                <c:pt idx="4">
                  <c:v>0</c:v>
                </c:pt>
                <c:pt idx="19">
                  <c:v>14</c:v>
                </c:pt>
                <c:pt idx="22">
                  <c:v>0</c:v>
                </c:pt>
                <c:pt idx="25">
                  <c:v>2</c:v>
                </c:pt>
                <c:pt idx="26">
                  <c:v>1</c:v>
                </c:pt>
                <c:pt idx="27">
                  <c:v>1</c:v>
                </c:pt>
                <c:pt idx="28">
                  <c:v>0</c:v>
                </c:pt>
              </c:numCache>
            </c:numRef>
          </c:val>
          <c:extLst>
            <c:ext xmlns:c16="http://schemas.microsoft.com/office/drawing/2014/chart" uri="{C3380CC4-5D6E-409C-BE32-E72D297353CC}">
              <c16:uniqueId val="{00000000-EACF-46A5-9C51-68F3102664A7}"/>
            </c:ext>
          </c:extLst>
        </c:ser>
        <c:ser>
          <c:idx val="1"/>
          <c:order val="1"/>
          <c:tx>
            <c:v>R-Plot High effect (sum uses with &gt;1% overlap)</c:v>
          </c:tx>
          <c:spPr>
            <a:ln>
              <a:noFill/>
            </a:ln>
          </c:spPr>
          <c:invertIfNegative val="0"/>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Table!$BN$8:$BN$38</c:f>
              <c:numCache>
                <c:formatCode>0.00</c:formatCode>
                <c:ptCount val="31"/>
              </c:numCache>
            </c:numRef>
          </c:val>
          <c:extLst>
            <c:ext xmlns:c16="http://schemas.microsoft.com/office/drawing/2014/chart" uri="{C3380CC4-5D6E-409C-BE32-E72D297353CC}">
              <c16:uniqueId val="{00000001-EACF-46A5-9C51-68F3102664A7}"/>
            </c:ext>
          </c:extLst>
        </c:ser>
        <c:ser>
          <c:idx val="2"/>
          <c:order val="2"/>
          <c:tx>
            <c:v>Rplot Medium &amp; High, Med, or low effect (sum uses &gt;1%)</c:v>
          </c:tx>
          <c:spPr>
            <a:solidFill>
              <a:srgbClr val="92D050"/>
            </a:solidFill>
            <a:ln>
              <a:solidFill>
                <a:srgbClr val="92D050"/>
              </a:solidFill>
            </a:ln>
          </c:spPr>
          <c:invertIfNegative val="0"/>
          <c:val>
            <c:numRef>
              <c:f>Table!$BO$8:$BO$38</c:f>
              <c:numCache>
                <c:formatCode>0.00</c:formatCode>
                <c:ptCount val="31"/>
                <c:pt idx="0">
                  <c:v>12.86698</c:v>
                </c:pt>
                <c:pt idx="1">
                  <c:v>15.022568442833332</c:v>
                </c:pt>
                <c:pt idx="4">
                  <c:v>5.8778665943333337</c:v>
                </c:pt>
                <c:pt idx="19">
                  <c:v>76.871130991499996</c:v>
                </c:pt>
                <c:pt idx="22" formatCode="0">
                  <c:v>28.975387003666668</c:v>
                </c:pt>
                <c:pt idx="25">
                  <c:v>21.573282132333333</c:v>
                </c:pt>
                <c:pt idx="26">
                  <c:v>5.9484482894999999</c:v>
                </c:pt>
                <c:pt idx="27">
                  <c:v>6.1313683955</c:v>
                </c:pt>
                <c:pt idx="28">
                  <c:v>4.8497454009999998</c:v>
                </c:pt>
              </c:numCache>
            </c:numRef>
          </c:val>
          <c:extLst>
            <c:ext xmlns:c16="http://schemas.microsoft.com/office/drawing/2014/chart" uri="{C3380CC4-5D6E-409C-BE32-E72D297353CC}">
              <c16:uniqueId val="{00000002-EACF-46A5-9C51-68F3102664A7}"/>
            </c:ext>
          </c:extLst>
        </c:ser>
        <c:ser>
          <c:idx val="3"/>
          <c:order val="3"/>
          <c:tx>
            <c:v>Rplot (sum all uses)</c:v>
          </c:tx>
          <c:spPr>
            <a:noFill/>
            <a:ln>
              <a:solidFill>
                <a:srgbClr val="FF0000"/>
              </a:solidFill>
            </a:ln>
          </c:spPr>
          <c:invertIfNegative val="0"/>
          <c:val>
            <c:numRef>
              <c:f>Table!$BP$8:$BP$38</c:f>
              <c:numCache>
                <c:formatCode>0.00</c:formatCode>
                <c:ptCount val="31"/>
                <c:pt idx="0">
                  <c:v>15.649297165993332</c:v>
                </c:pt>
                <c:pt idx="1">
                  <c:v>16.066492315166666</c:v>
                </c:pt>
                <c:pt idx="4">
                  <c:v>6.1789833114999997</c:v>
                </c:pt>
                <c:pt idx="19">
                  <c:v>77.857033034499992</c:v>
                </c:pt>
                <c:pt idx="22">
                  <c:v>29.24371182383333</c:v>
                </c:pt>
                <c:pt idx="25">
                  <c:v>22.687873804999999</c:v>
                </c:pt>
                <c:pt idx="26">
                  <c:v>6.0455492653333334</c:v>
                </c:pt>
                <c:pt idx="27">
                  <c:v>6.8202564499999996</c:v>
                </c:pt>
                <c:pt idx="28">
                  <c:v>5.7822177240000006</c:v>
                </c:pt>
              </c:numCache>
            </c:numRef>
          </c:val>
          <c:extLst>
            <c:ext xmlns:c16="http://schemas.microsoft.com/office/drawing/2014/chart" uri="{C3380CC4-5D6E-409C-BE32-E72D297353CC}">
              <c16:uniqueId val="{00000003-EACF-46A5-9C51-68F3102664A7}"/>
            </c:ext>
          </c:extLst>
        </c:ser>
        <c:dLbls>
          <c:showLegendKey val="0"/>
          <c:showVal val="0"/>
          <c:showCatName val="0"/>
          <c:showSerName val="0"/>
          <c:showPercent val="0"/>
          <c:showBubbleSize val="0"/>
        </c:dLbls>
        <c:gapWidth val="105"/>
        <c:axId val="80840960"/>
        <c:axId val="81670528"/>
      </c:barChart>
      <c:catAx>
        <c:axId val="80840960"/>
        <c:scaling>
          <c:orientation val="minMax"/>
        </c:scaling>
        <c:delete val="0"/>
        <c:axPos val="b"/>
        <c:title>
          <c:tx>
            <c:rich>
              <a:bodyPr/>
              <a:lstStyle/>
              <a:p>
                <a:pPr>
                  <a:defRPr/>
                </a:pPr>
                <a:r>
                  <a:rPr lang="en-US" sz="1400"/>
                  <a:t>Species</a:t>
                </a:r>
              </a:p>
            </c:rich>
          </c:tx>
          <c:overlay val="0"/>
        </c:title>
        <c:numFmt formatCode="General" sourceLinked="0"/>
        <c:majorTickMark val="out"/>
        <c:minorTickMark val="none"/>
        <c:tickLblPos val="nextTo"/>
        <c:crossAx val="81670528"/>
        <c:crosses val="autoZero"/>
        <c:auto val="1"/>
        <c:lblAlgn val="ctr"/>
        <c:lblOffset val="100"/>
        <c:noMultiLvlLbl val="0"/>
      </c:catAx>
      <c:valAx>
        <c:axId val="81670528"/>
        <c:scaling>
          <c:orientation val="minMax"/>
          <c:max val="100"/>
        </c:scaling>
        <c:delete val="0"/>
        <c:axPos val="l"/>
        <c:majorGridlines/>
        <c:title>
          <c:tx>
            <c:rich>
              <a:bodyPr rot="0" vert="horz"/>
              <a:lstStyle/>
              <a:p>
                <a:pPr>
                  <a:defRPr/>
                </a:pPr>
                <a:r>
                  <a:rPr lang="en-US" u="sng"/>
                  <a:t>MagToo</a:t>
                </a:r>
                <a:r>
                  <a:rPr lang="en-US"/>
                  <a:t>l: percent</a:t>
                </a:r>
              </a:p>
              <a:p>
                <a:pPr>
                  <a:defRPr/>
                </a:pPr>
                <a:r>
                  <a:rPr lang="en-US"/>
                  <a:t> of individuals across</a:t>
                </a:r>
              </a:p>
              <a:p>
                <a:pPr>
                  <a:defRPr/>
                </a:pPr>
                <a:r>
                  <a:rPr lang="en-US"/>
                  <a:t> the species range</a:t>
                </a:r>
              </a:p>
              <a:p>
                <a:pPr>
                  <a:defRPr/>
                </a:pPr>
                <a:r>
                  <a:rPr lang="en-US"/>
                  <a:t> estimated</a:t>
                </a:r>
              </a:p>
              <a:p>
                <a:pPr>
                  <a:defRPr/>
                </a:pPr>
                <a:r>
                  <a:rPr lang="en-US"/>
                  <a:t>to be killed</a:t>
                </a:r>
              </a:p>
              <a:p>
                <a:pPr>
                  <a:defRPr/>
                </a:pPr>
                <a:r>
                  <a:rPr lang="en-US" u="sng"/>
                  <a:t>R-Plot</a:t>
                </a:r>
                <a:r>
                  <a:rPr lang="en-US"/>
                  <a:t>:</a:t>
                </a:r>
                <a:r>
                  <a:rPr lang="en-US" baseline="0"/>
                  <a:t> percent of </a:t>
                </a:r>
              </a:p>
              <a:p>
                <a:pPr>
                  <a:defRPr/>
                </a:pPr>
                <a:r>
                  <a:rPr lang="en-US" baseline="0"/>
                  <a:t>individuals estimated to</a:t>
                </a:r>
              </a:p>
              <a:p>
                <a:pPr>
                  <a:defRPr/>
                </a:pPr>
                <a:r>
                  <a:rPr lang="en-US" baseline="0"/>
                  <a:t>be exposed</a:t>
                </a:r>
              </a:p>
              <a:p>
                <a:pPr>
                  <a:defRPr/>
                </a:pPr>
                <a:r>
                  <a:rPr lang="en-US" baseline="0"/>
                  <a:t>with a high probability</a:t>
                </a:r>
              </a:p>
              <a:p>
                <a:pPr>
                  <a:defRPr/>
                </a:pPr>
                <a:r>
                  <a:rPr lang="en-US" baseline="0"/>
                  <a:t>of being killed (&gt;50%)</a:t>
                </a:r>
              </a:p>
              <a:p>
                <a:pPr>
                  <a:defRPr/>
                </a:pPr>
                <a:r>
                  <a:rPr lang="en-US" baseline="0"/>
                  <a:t>and a low/med/high</a:t>
                </a:r>
              </a:p>
              <a:p>
                <a:pPr>
                  <a:defRPr/>
                </a:pPr>
                <a:r>
                  <a:rPr lang="en-US" baseline="0"/>
                  <a:t> probability of mortality </a:t>
                </a:r>
                <a:endParaRPr lang="en-US"/>
              </a:p>
              <a:p>
                <a:pPr>
                  <a:defRPr/>
                </a:pPr>
                <a:r>
                  <a:rPr lang="en-US"/>
                  <a:t> </a:t>
                </a:r>
              </a:p>
            </c:rich>
          </c:tx>
          <c:layout>
            <c:manualLayout>
              <c:xMode val="edge"/>
              <c:yMode val="edge"/>
              <c:x val="0"/>
              <c:y val="0.28179494854213699"/>
            </c:manualLayout>
          </c:layout>
          <c:overlay val="0"/>
        </c:title>
        <c:numFmt formatCode="0" sourceLinked="1"/>
        <c:majorTickMark val="out"/>
        <c:minorTickMark val="none"/>
        <c:tickLblPos val="nextTo"/>
        <c:crossAx val="80840960"/>
        <c:crosses val="autoZero"/>
        <c:crossBetween val="between"/>
      </c:valAx>
    </c:plotArea>
    <c:legend>
      <c:legendPos val="r"/>
      <c:overlay val="0"/>
    </c:legend>
    <c:plotVisOnly val="1"/>
    <c:dispBlanksAs val="gap"/>
    <c:showDLblsOverMax val="0"/>
  </c:chart>
  <c:printSettings>
    <c:headerFooter/>
    <c:pageMargins b="0.75" l="0.25" r="0.25" t="0.75" header="0.3" footer="0.3"/>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Figure 5.</a:t>
            </a:r>
          </a:p>
          <a:p>
            <a:pPr>
              <a:defRPr/>
            </a:pPr>
            <a:r>
              <a:rPr lang="en-US" sz="1400"/>
              <a:t>Comparison of MagTool and R-plot results</a:t>
            </a:r>
          </a:p>
          <a:p>
            <a:pPr>
              <a:defRPr/>
            </a:pPr>
            <a:r>
              <a:rPr lang="en-US" sz="1400"/>
              <a:t>Malathion Bin 3</a:t>
            </a:r>
          </a:p>
        </c:rich>
      </c:tx>
      <c:overlay val="0"/>
    </c:title>
    <c:autoTitleDeleted val="0"/>
    <c:plotArea>
      <c:layout/>
      <c:barChart>
        <c:barDir val="col"/>
        <c:grouping val="clustered"/>
        <c:varyColors val="0"/>
        <c:ser>
          <c:idx val="0"/>
          <c:order val="0"/>
          <c:tx>
            <c:v>MagTool - percent mortality</c:v>
          </c:tx>
          <c:spPr>
            <a:ln>
              <a:noFill/>
            </a:ln>
          </c:spPr>
          <c:invertIfNegative val="0"/>
          <c:errBars>
            <c:errBarType val="both"/>
            <c:errValType val="cust"/>
            <c:noEndCap val="0"/>
            <c:plus>
              <c:numRef>
                <c:f>Table!$T$8:$T$38</c:f>
                <c:numCache>
                  <c:formatCode>General</c:formatCode>
                  <c:ptCount val="31"/>
                  <c:pt idx="0">
                    <c:v>18</c:v>
                  </c:pt>
                  <c:pt idx="3">
                    <c:v>20</c:v>
                  </c:pt>
                  <c:pt idx="4">
                    <c:v>3</c:v>
                  </c:pt>
                  <c:pt idx="5">
                    <c:v>0</c:v>
                  </c:pt>
                  <c:pt idx="6">
                    <c:v>1</c:v>
                  </c:pt>
                  <c:pt idx="7">
                    <c:v>14</c:v>
                  </c:pt>
                  <c:pt idx="8">
                    <c:v>0</c:v>
                  </c:pt>
                  <c:pt idx="10">
                    <c:v>0</c:v>
                  </c:pt>
                  <c:pt idx="11">
                    <c:v>62</c:v>
                  </c:pt>
                  <c:pt idx="12">
                    <c:v>0</c:v>
                  </c:pt>
                  <c:pt idx="20">
                    <c:v>22</c:v>
                  </c:pt>
                  <c:pt idx="22">
                    <c:v>56</c:v>
                  </c:pt>
                  <c:pt idx="23">
                    <c:v>6</c:v>
                  </c:pt>
                  <c:pt idx="25">
                    <c:v>19</c:v>
                  </c:pt>
                  <c:pt idx="26">
                    <c:v>6</c:v>
                  </c:pt>
                  <c:pt idx="27">
                    <c:v>5</c:v>
                  </c:pt>
                  <c:pt idx="28">
                    <c:v>3</c:v>
                  </c:pt>
                  <c:pt idx="29">
                    <c:v>20</c:v>
                  </c:pt>
                  <c:pt idx="30">
                    <c:v>8</c:v>
                  </c:pt>
                </c:numCache>
              </c:numRef>
            </c:plus>
            <c:minus>
              <c:numRef>
                <c:f>Table!$Q$8:$Q$38</c:f>
                <c:numCache>
                  <c:formatCode>General</c:formatCode>
                  <c:ptCount val="31"/>
                  <c:pt idx="0">
                    <c:v>7</c:v>
                  </c:pt>
                  <c:pt idx="3">
                    <c:v>13</c:v>
                  </c:pt>
                  <c:pt idx="4">
                    <c:v>1</c:v>
                  </c:pt>
                  <c:pt idx="5">
                    <c:v>1</c:v>
                  </c:pt>
                  <c:pt idx="6">
                    <c:v>0</c:v>
                  </c:pt>
                  <c:pt idx="7">
                    <c:v>3</c:v>
                  </c:pt>
                  <c:pt idx="8">
                    <c:v>0</c:v>
                  </c:pt>
                  <c:pt idx="10">
                    <c:v>0</c:v>
                  </c:pt>
                  <c:pt idx="11">
                    <c:v>8</c:v>
                  </c:pt>
                  <c:pt idx="12">
                    <c:v>0</c:v>
                  </c:pt>
                  <c:pt idx="20">
                    <c:v>22</c:v>
                  </c:pt>
                  <c:pt idx="22">
                    <c:v>9</c:v>
                  </c:pt>
                  <c:pt idx="23">
                    <c:v>4</c:v>
                  </c:pt>
                  <c:pt idx="25">
                    <c:v>9</c:v>
                  </c:pt>
                  <c:pt idx="26">
                    <c:v>1</c:v>
                  </c:pt>
                  <c:pt idx="27">
                    <c:v>4</c:v>
                  </c:pt>
                  <c:pt idx="28">
                    <c:v>0</c:v>
                  </c:pt>
                  <c:pt idx="29">
                    <c:v>2</c:v>
                  </c:pt>
                  <c:pt idx="30">
                    <c:v>54</c:v>
                  </c:pt>
                </c:numCache>
              </c:numRef>
            </c:minus>
          </c:errBars>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Table!$R$8:$R$38</c:f>
              <c:numCache>
                <c:formatCode>0</c:formatCode>
                <c:ptCount val="31"/>
                <c:pt idx="0">
                  <c:v>13</c:v>
                </c:pt>
                <c:pt idx="3">
                  <c:v>13</c:v>
                </c:pt>
                <c:pt idx="4">
                  <c:v>1</c:v>
                </c:pt>
                <c:pt idx="5">
                  <c:v>1</c:v>
                </c:pt>
                <c:pt idx="6">
                  <c:v>0</c:v>
                </c:pt>
                <c:pt idx="7">
                  <c:v>3</c:v>
                </c:pt>
                <c:pt idx="8">
                  <c:v>0</c:v>
                </c:pt>
                <c:pt idx="10">
                  <c:v>0</c:v>
                </c:pt>
                <c:pt idx="11">
                  <c:v>9</c:v>
                </c:pt>
                <c:pt idx="12" formatCode="0.00">
                  <c:v>0</c:v>
                </c:pt>
                <c:pt idx="20">
                  <c:v>27</c:v>
                </c:pt>
                <c:pt idx="22">
                  <c:v>9</c:v>
                </c:pt>
                <c:pt idx="23">
                  <c:v>5</c:v>
                </c:pt>
                <c:pt idx="25">
                  <c:v>13</c:v>
                </c:pt>
                <c:pt idx="26">
                  <c:v>1</c:v>
                </c:pt>
                <c:pt idx="27">
                  <c:v>5</c:v>
                </c:pt>
                <c:pt idx="28">
                  <c:v>0</c:v>
                </c:pt>
                <c:pt idx="29">
                  <c:v>2</c:v>
                </c:pt>
                <c:pt idx="30">
                  <c:v>90</c:v>
                </c:pt>
              </c:numCache>
            </c:numRef>
          </c:val>
          <c:extLst>
            <c:ext xmlns:c16="http://schemas.microsoft.com/office/drawing/2014/chart" uri="{C3380CC4-5D6E-409C-BE32-E72D297353CC}">
              <c16:uniqueId val="{00000000-9830-493B-81FD-6C8EEA7D8718}"/>
            </c:ext>
          </c:extLst>
        </c:ser>
        <c:ser>
          <c:idx val="1"/>
          <c:order val="1"/>
          <c:tx>
            <c:v>R-Plot High effect</c:v>
          </c:tx>
          <c:spPr>
            <a:ln>
              <a:noFill/>
            </a:ln>
          </c:spPr>
          <c:invertIfNegative val="0"/>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Table!$BB$8:$BB$38</c:f>
              <c:numCache>
                <c:formatCode>0.00</c:formatCode>
                <c:ptCount val="31"/>
                <c:pt idx="11">
                  <c:v>100</c:v>
                </c:pt>
                <c:pt idx="20">
                  <c:v>100</c:v>
                </c:pt>
                <c:pt idx="22">
                  <c:v>100</c:v>
                </c:pt>
                <c:pt idx="25">
                  <c:v>100</c:v>
                </c:pt>
                <c:pt idx="30">
                  <c:v>100</c:v>
                </c:pt>
              </c:numCache>
            </c:numRef>
          </c:val>
          <c:extLst>
            <c:ext xmlns:c16="http://schemas.microsoft.com/office/drawing/2014/chart" uri="{C3380CC4-5D6E-409C-BE32-E72D297353CC}">
              <c16:uniqueId val="{00000001-9830-493B-81FD-6C8EEA7D8718}"/>
            </c:ext>
          </c:extLst>
        </c:ser>
        <c:ser>
          <c:idx val="2"/>
          <c:order val="2"/>
          <c:tx>
            <c:v>R-Plot Medium effect</c:v>
          </c:tx>
          <c:spPr>
            <a:solidFill>
              <a:srgbClr val="92D050"/>
            </a:solidFill>
          </c:spPr>
          <c:invertIfNegative val="0"/>
          <c:val>
            <c:numRef>
              <c:f>Table!$BC$8:$BC$38</c:f>
              <c:numCache>
                <c:formatCode>0.00</c:formatCode>
                <c:ptCount val="31"/>
                <c:pt idx="0">
                  <c:v>100</c:v>
                </c:pt>
                <c:pt idx="3">
                  <c:v>100</c:v>
                </c:pt>
                <c:pt idx="7">
                  <c:v>100</c:v>
                </c:pt>
                <c:pt idx="23">
                  <c:v>100</c:v>
                </c:pt>
                <c:pt idx="26">
                  <c:v>100</c:v>
                </c:pt>
                <c:pt idx="27">
                  <c:v>100</c:v>
                </c:pt>
                <c:pt idx="29">
                  <c:v>100</c:v>
                </c:pt>
              </c:numCache>
            </c:numRef>
          </c:val>
          <c:extLst>
            <c:ext xmlns:c16="http://schemas.microsoft.com/office/drawing/2014/chart" uri="{C3380CC4-5D6E-409C-BE32-E72D297353CC}">
              <c16:uniqueId val="{00000002-9830-493B-81FD-6C8EEA7D8718}"/>
            </c:ext>
          </c:extLst>
        </c:ser>
        <c:ser>
          <c:idx val="3"/>
          <c:order val="3"/>
          <c:tx>
            <c:v>R-Plot Low effect</c:v>
          </c:tx>
          <c:spPr>
            <a:solidFill>
              <a:srgbClr val="FFFF00"/>
            </a:solidFill>
          </c:spPr>
          <c:invertIfNegative val="0"/>
          <c:val>
            <c:numRef>
              <c:f>Table!$BD$8:$BD$38</c:f>
              <c:numCache>
                <c:formatCode>0.00</c:formatCode>
                <c:ptCount val="31"/>
                <c:pt idx="4">
                  <c:v>100</c:v>
                </c:pt>
                <c:pt idx="5">
                  <c:v>100</c:v>
                </c:pt>
                <c:pt idx="6">
                  <c:v>100</c:v>
                </c:pt>
                <c:pt idx="8">
                  <c:v>100</c:v>
                </c:pt>
                <c:pt idx="10">
                  <c:v>100</c:v>
                </c:pt>
                <c:pt idx="12">
                  <c:v>100</c:v>
                </c:pt>
                <c:pt idx="28">
                  <c:v>100</c:v>
                </c:pt>
              </c:numCache>
            </c:numRef>
          </c:val>
          <c:extLst>
            <c:ext xmlns:c16="http://schemas.microsoft.com/office/drawing/2014/chart" uri="{C3380CC4-5D6E-409C-BE32-E72D297353CC}">
              <c16:uniqueId val="{00000003-9830-493B-81FD-6C8EEA7D8718}"/>
            </c:ext>
          </c:extLst>
        </c:ser>
        <c:dLbls>
          <c:showLegendKey val="0"/>
          <c:showVal val="0"/>
          <c:showCatName val="0"/>
          <c:showSerName val="0"/>
          <c:showPercent val="0"/>
          <c:showBubbleSize val="0"/>
        </c:dLbls>
        <c:gapWidth val="105"/>
        <c:axId val="81710464"/>
        <c:axId val="81716736"/>
      </c:barChart>
      <c:catAx>
        <c:axId val="81710464"/>
        <c:scaling>
          <c:orientation val="minMax"/>
        </c:scaling>
        <c:delete val="0"/>
        <c:axPos val="b"/>
        <c:title>
          <c:tx>
            <c:rich>
              <a:bodyPr/>
              <a:lstStyle/>
              <a:p>
                <a:pPr>
                  <a:defRPr/>
                </a:pPr>
                <a:r>
                  <a:rPr lang="en-US" sz="1400" baseline="0"/>
                  <a:t>Species</a:t>
                </a:r>
              </a:p>
            </c:rich>
          </c:tx>
          <c:overlay val="0"/>
        </c:title>
        <c:numFmt formatCode="General" sourceLinked="0"/>
        <c:majorTickMark val="out"/>
        <c:minorTickMark val="none"/>
        <c:tickLblPos val="nextTo"/>
        <c:crossAx val="81716736"/>
        <c:crosses val="autoZero"/>
        <c:auto val="1"/>
        <c:lblAlgn val="ctr"/>
        <c:lblOffset val="100"/>
        <c:noMultiLvlLbl val="0"/>
      </c:catAx>
      <c:valAx>
        <c:axId val="81716736"/>
        <c:scaling>
          <c:orientation val="minMax"/>
          <c:max val="100"/>
        </c:scaling>
        <c:delete val="0"/>
        <c:axPos val="l"/>
        <c:majorGridlines/>
        <c:title>
          <c:tx>
            <c:rich>
              <a:bodyPr rot="0" vert="horz"/>
              <a:lstStyle/>
              <a:p>
                <a:pPr>
                  <a:defRPr/>
                </a:pPr>
                <a:r>
                  <a:rPr lang="en-US" u="sng"/>
                  <a:t>MagToo</a:t>
                </a:r>
                <a:r>
                  <a:rPr lang="en-US"/>
                  <a:t>l: percent</a:t>
                </a:r>
              </a:p>
              <a:p>
                <a:pPr>
                  <a:defRPr/>
                </a:pPr>
                <a:r>
                  <a:rPr lang="en-US"/>
                  <a:t> of individuals across</a:t>
                </a:r>
              </a:p>
              <a:p>
                <a:pPr>
                  <a:defRPr/>
                </a:pPr>
                <a:r>
                  <a:rPr lang="en-US"/>
                  <a:t>the species range</a:t>
                </a:r>
              </a:p>
              <a:p>
                <a:pPr>
                  <a:defRPr/>
                </a:pPr>
                <a:r>
                  <a:rPr lang="en-US"/>
                  <a:t> estimated</a:t>
                </a:r>
              </a:p>
              <a:p>
                <a:pPr>
                  <a:defRPr/>
                </a:pPr>
                <a:r>
                  <a:rPr lang="en-US"/>
                  <a:t>to be killed</a:t>
                </a:r>
              </a:p>
              <a:p>
                <a:pPr>
                  <a:defRPr/>
                </a:pPr>
                <a:r>
                  <a:rPr lang="en-US" u="sng"/>
                  <a:t>R-Plot</a:t>
                </a:r>
                <a:r>
                  <a:rPr lang="en-US"/>
                  <a:t>:</a:t>
                </a:r>
                <a:r>
                  <a:rPr lang="en-US" baseline="0"/>
                  <a:t> percent of </a:t>
                </a:r>
              </a:p>
              <a:p>
                <a:pPr>
                  <a:defRPr/>
                </a:pPr>
                <a:r>
                  <a:rPr lang="en-US" baseline="0"/>
                  <a:t>the of individuals </a:t>
                </a:r>
              </a:p>
              <a:p>
                <a:pPr>
                  <a:defRPr/>
                </a:pPr>
                <a:r>
                  <a:rPr lang="en-US" baseline="0"/>
                  <a:t>estimated to be</a:t>
                </a:r>
              </a:p>
              <a:p>
                <a:pPr>
                  <a:defRPr/>
                </a:pPr>
                <a:r>
                  <a:rPr lang="en-US" baseline="0"/>
                  <a:t>exposed (100%) with</a:t>
                </a:r>
              </a:p>
              <a:p>
                <a:pPr>
                  <a:defRPr/>
                </a:pPr>
                <a:r>
                  <a:rPr lang="en-US" baseline="0"/>
                  <a:t> a high (&gt;50%),</a:t>
                </a:r>
              </a:p>
              <a:p>
                <a:pPr>
                  <a:defRPr/>
                </a:pPr>
                <a:r>
                  <a:rPr lang="en-US" baseline="0"/>
                  <a:t>medium (1 - 50%) </a:t>
                </a:r>
              </a:p>
              <a:p>
                <a:pPr>
                  <a:defRPr/>
                </a:pPr>
                <a:r>
                  <a:rPr lang="en-US" baseline="0"/>
                  <a:t>or low (&lt;1%)</a:t>
                </a:r>
              </a:p>
              <a:p>
                <a:pPr>
                  <a:defRPr/>
                </a:pPr>
                <a:r>
                  <a:rPr lang="en-US"/>
                  <a:t>level of mortality</a:t>
                </a:r>
              </a:p>
              <a:p>
                <a:pPr>
                  <a:defRPr/>
                </a:pPr>
                <a:r>
                  <a:rPr lang="en-US"/>
                  <a:t> </a:t>
                </a:r>
              </a:p>
            </c:rich>
          </c:tx>
          <c:overlay val="0"/>
        </c:title>
        <c:numFmt formatCode="0" sourceLinked="1"/>
        <c:majorTickMark val="out"/>
        <c:minorTickMark val="none"/>
        <c:tickLblPos val="nextTo"/>
        <c:crossAx val="81710464"/>
        <c:crosses val="autoZero"/>
        <c:crossBetween val="between"/>
        <c:majorUnit val="10"/>
        <c:minorUnit val="0.5"/>
      </c:valAx>
    </c:plotArea>
    <c:legend>
      <c:legendPos val="r"/>
      <c:overlay val="0"/>
    </c:legend>
    <c:plotVisOnly val="1"/>
    <c:dispBlanksAs val="gap"/>
    <c:showDLblsOverMax val="0"/>
  </c:chart>
  <c:printSettings>
    <c:headerFooter/>
    <c:pageMargins b="0.75" l="0.25" r="0.25" t="0.75" header="0.3" footer="0.3"/>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Figure 6.</a:t>
            </a:r>
          </a:p>
          <a:p>
            <a:pPr>
              <a:defRPr/>
            </a:pPr>
            <a:r>
              <a:rPr lang="en-US" sz="1400"/>
              <a:t>Comparison of MagTool and R-plot results</a:t>
            </a:r>
          </a:p>
          <a:p>
            <a:pPr>
              <a:defRPr/>
            </a:pPr>
            <a:r>
              <a:rPr lang="en-US" sz="1400" baseline="0"/>
              <a:t>Malathion </a:t>
            </a:r>
            <a:r>
              <a:rPr lang="en-US" sz="1400"/>
              <a:t>Bin 4</a:t>
            </a:r>
          </a:p>
        </c:rich>
      </c:tx>
      <c:overlay val="0"/>
    </c:title>
    <c:autoTitleDeleted val="0"/>
    <c:plotArea>
      <c:layout/>
      <c:barChart>
        <c:barDir val="col"/>
        <c:grouping val="clustered"/>
        <c:varyColors val="0"/>
        <c:ser>
          <c:idx val="0"/>
          <c:order val="0"/>
          <c:tx>
            <c:v>MagTool</c:v>
          </c:tx>
          <c:spPr>
            <a:ln>
              <a:noFill/>
            </a:ln>
          </c:spPr>
          <c:invertIfNegative val="0"/>
          <c:errBars>
            <c:errBarType val="both"/>
            <c:errValType val="cust"/>
            <c:noEndCap val="0"/>
            <c:plus>
              <c:numRef>
                <c:f>Table!$AA$8:$AA$38</c:f>
                <c:numCache>
                  <c:formatCode>General</c:formatCode>
                  <c:ptCount val="31"/>
                  <c:pt idx="0">
                    <c:v>17</c:v>
                  </c:pt>
                  <c:pt idx="1">
                    <c:v>0</c:v>
                  </c:pt>
                  <c:pt idx="11">
                    <c:v>62</c:v>
                  </c:pt>
                  <c:pt idx="19">
                    <c:v>13</c:v>
                  </c:pt>
                  <c:pt idx="22">
                    <c:v>56</c:v>
                  </c:pt>
                  <c:pt idx="25">
                    <c:v>19</c:v>
                  </c:pt>
                  <c:pt idx="28">
                    <c:v>2</c:v>
                  </c:pt>
                  <c:pt idx="30">
                    <c:v>9</c:v>
                  </c:pt>
                </c:numCache>
              </c:numRef>
            </c:plus>
            <c:minus>
              <c:numRef>
                <c:f>Table!$X$8:$X$38</c:f>
                <c:numCache>
                  <c:formatCode>General</c:formatCode>
                  <c:ptCount val="31"/>
                  <c:pt idx="0">
                    <c:v>8</c:v>
                  </c:pt>
                  <c:pt idx="1">
                    <c:v>0</c:v>
                  </c:pt>
                  <c:pt idx="11">
                    <c:v>7</c:v>
                  </c:pt>
                  <c:pt idx="19">
                    <c:v>36</c:v>
                  </c:pt>
                  <c:pt idx="22">
                    <c:v>8</c:v>
                  </c:pt>
                  <c:pt idx="25">
                    <c:v>9</c:v>
                  </c:pt>
                  <c:pt idx="28">
                    <c:v>0</c:v>
                  </c:pt>
                  <c:pt idx="30">
                    <c:v>24</c:v>
                  </c:pt>
                </c:numCache>
              </c:numRef>
            </c:minus>
          </c:errBars>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Table!$Y$8:$Y$38</c:f>
              <c:numCache>
                <c:formatCode>0</c:formatCode>
                <c:ptCount val="31"/>
                <c:pt idx="0">
                  <c:v>13</c:v>
                </c:pt>
                <c:pt idx="1">
                  <c:v>0</c:v>
                </c:pt>
                <c:pt idx="11">
                  <c:v>8</c:v>
                </c:pt>
                <c:pt idx="19">
                  <c:v>76</c:v>
                </c:pt>
                <c:pt idx="22">
                  <c:v>8</c:v>
                </c:pt>
                <c:pt idx="25">
                  <c:v>13</c:v>
                </c:pt>
                <c:pt idx="28">
                  <c:v>0</c:v>
                </c:pt>
                <c:pt idx="30">
                  <c:v>90</c:v>
                </c:pt>
              </c:numCache>
            </c:numRef>
          </c:val>
          <c:extLst>
            <c:ext xmlns:c16="http://schemas.microsoft.com/office/drawing/2014/chart" uri="{C3380CC4-5D6E-409C-BE32-E72D297353CC}">
              <c16:uniqueId val="{00000000-98EA-49F0-B938-BA81DFA4EDC4}"/>
            </c:ext>
          </c:extLst>
        </c:ser>
        <c:ser>
          <c:idx val="1"/>
          <c:order val="1"/>
          <c:tx>
            <c:v>R-Plot High effect</c:v>
          </c:tx>
          <c:spPr>
            <a:ln>
              <a:noFill/>
            </a:ln>
          </c:spPr>
          <c:invertIfNegative val="0"/>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Table!$BE$8:$BE$38</c:f>
              <c:numCache>
                <c:formatCode>0.00</c:formatCode>
                <c:ptCount val="31"/>
                <c:pt idx="11">
                  <c:v>100</c:v>
                </c:pt>
                <c:pt idx="19">
                  <c:v>100</c:v>
                </c:pt>
                <c:pt idx="22">
                  <c:v>100</c:v>
                </c:pt>
                <c:pt idx="25">
                  <c:v>100</c:v>
                </c:pt>
                <c:pt idx="30">
                  <c:v>100</c:v>
                </c:pt>
              </c:numCache>
            </c:numRef>
          </c:val>
          <c:extLst>
            <c:ext xmlns:c16="http://schemas.microsoft.com/office/drawing/2014/chart" uri="{C3380CC4-5D6E-409C-BE32-E72D297353CC}">
              <c16:uniqueId val="{00000001-98EA-49F0-B938-BA81DFA4EDC4}"/>
            </c:ext>
          </c:extLst>
        </c:ser>
        <c:ser>
          <c:idx val="2"/>
          <c:order val="2"/>
          <c:tx>
            <c:v>Rplot Medium effect</c:v>
          </c:tx>
          <c:invertIfNegative val="0"/>
          <c:val>
            <c:numRef>
              <c:f>Table!$BF$8:$BF$38</c:f>
              <c:numCache>
                <c:formatCode>0.00</c:formatCode>
                <c:ptCount val="31"/>
                <c:pt idx="0">
                  <c:v>100</c:v>
                </c:pt>
                <c:pt idx="1">
                  <c:v>100</c:v>
                </c:pt>
              </c:numCache>
            </c:numRef>
          </c:val>
          <c:extLst>
            <c:ext xmlns:c16="http://schemas.microsoft.com/office/drawing/2014/chart" uri="{C3380CC4-5D6E-409C-BE32-E72D297353CC}">
              <c16:uniqueId val="{00000002-98EA-49F0-B938-BA81DFA4EDC4}"/>
            </c:ext>
          </c:extLst>
        </c:ser>
        <c:ser>
          <c:idx val="3"/>
          <c:order val="3"/>
          <c:tx>
            <c:v>Rplot Low effect</c:v>
          </c:tx>
          <c:spPr>
            <a:solidFill>
              <a:srgbClr val="FFFF00"/>
            </a:solidFill>
          </c:spPr>
          <c:invertIfNegative val="0"/>
          <c:dPt>
            <c:idx val="28"/>
            <c:invertIfNegative val="0"/>
            <c:bubble3D val="0"/>
            <c:extLst>
              <c:ext xmlns:c16="http://schemas.microsoft.com/office/drawing/2014/chart" uri="{C3380CC4-5D6E-409C-BE32-E72D297353CC}">
                <c16:uniqueId val="{00000003-98EA-49F0-B938-BA81DFA4EDC4}"/>
              </c:ext>
            </c:extLst>
          </c:dPt>
          <c:val>
            <c:numRef>
              <c:f>Table!$BG$8:$BG$38</c:f>
              <c:numCache>
                <c:formatCode>0.00</c:formatCode>
                <c:ptCount val="31"/>
                <c:pt idx="28">
                  <c:v>100</c:v>
                </c:pt>
              </c:numCache>
            </c:numRef>
          </c:val>
          <c:extLst>
            <c:ext xmlns:c16="http://schemas.microsoft.com/office/drawing/2014/chart" uri="{C3380CC4-5D6E-409C-BE32-E72D297353CC}">
              <c16:uniqueId val="{00000004-98EA-49F0-B938-BA81DFA4EDC4}"/>
            </c:ext>
          </c:extLst>
        </c:ser>
        <c:dLbls>
          <c:showLegendKey val="0"/>
          <c:showVal val="0"/>
          <c:showCatName val="0"/>
          <c:showSerName val="0"/>
          <c:showPercent val="0"/>
          <c:showBubbleSize val="0"/>
        </c:dLbls>
        <c:gapWidth val="105"/>
        <c:axId val="82150528"/>
        <c:axId val="82152448"/>
      </c:barChart>
      <c:catAx>
        <c:axId val="82150528"/>
        <c:scaling>
          <c:orientation val="minMax"/>
        </c:scaling>
        <c:delete val="0"/>
        <c:axPos val="b"/>
        <c:title>
          <c:tx>
            <c:rich>
              <a:bodyPr/>
              <a:lstStyle/>
              <a:p>
                <a:pPr>
                  <a:defRPr/>
                </a:pPr>
                <a:r>
                  <a:rPr lang="en-US" sz="1400"/>
                  <a:t>Species</a:t>
                </a:r>
              </a:p>
            </c:rich>
          </c:tx>
          <c:overlay val="0"/>
        </c:title>
        <c:numFmt formatCode="General" sourceLinked="0"/>
        <c:majorTickMark val="out"/>
        <c:minorTickMark val="none"/>
        <c:tickLblPos val="nextTo"/>
        <c:crossAx val="82152448"/>
        <c:crosses val="autoZero"/>
        <c:auto val="1"/>
        <c:lblAlgn val="ctr"/>
        <c:lblOffset val="100"/>
        <c:noMultiLvlLbl val="0"/>
      </c:catAx>
      <c:valAx>
        <c:axId val="82152448"/>
        <c:scaling>
          <c:orientation val="minMax"/>
          <c:max val="100"/>
          <c:min val="0"/>
        </c:scaling>
        <c:delete val="0"/>
        <c:axPos val="l"/>
        <c:majorGridlines/>
        <c:title>
          <c:tx>
            <c:rich>
              <a:bodyPr rot="0" vert="horz"/>
              <a:lstStyle/>
              <a:p>
                <a:pPr>
                  <a:defRPr/>
                </a:pPr>
                <a:r>
                  <a:rPr lang="en-US" u="sng"/>
                  <a:t>MagTool</a:t>
                </a:r>
                <a:r>
                  <a:rPr lang="en-US"/>
                  <a:t>: percent</a:t>
                </a:r>
              </a:p>
              <a:p>
                <a:pPr>
                  <a:defRPr/>
                </a:pPr>
                <a:r>
                  <a:rPr lang="en-US"/>
                  <a:t> of population estimated</a:t>
                </a:r>
              </a:p>
              <a:p>
                <a:pPr>
                  <a:defRPr/>
                </a:pPr>
                <a:r>
                  <a:rPr lang="en-US"/>
                  <a:t>to be killed</a:t>
                </a:r>
              </a:p>
              <a:p>
                <a:pPr>
                  <a:defRPr/>
                </a:pPr>
                <a:r>
                  <a:rPr lang="en-US" u="sng"/>
                  <a:t>R-Plot</a:t>
                </a:r>
                <a:r>
                  <a:rPr lang="en-US"/>
                  <a:t>:</a:t>
                </a:r>
                <a:r>
                  <a:rPr lang="en-US" baseline="0"/>
                  <a:t> percent of </a:t>
                </a:r>
              </a:p>
              <a:p>
                <a:pPr>
                  <a:defRPr/>
                </a:pPr>
                <a:r>
                  <a:rPr lang="en-US" baseline="0"/>
                  <a:t>the population exposed</a:t>
                </a:r>
              </a:p>
              <a:p>
                <a:pPr>
                  <a:defRPr/>
                </a:pPr>
                <a:r>
                  <a:rPr lang="en-US" baseline="0"/>
                  <a:t>(100%) with a high</a:t>
                </a:r>
              </a:p>
              <a:p>
                <a:pPr>
                  <a:defRPr/>
                </a:pPr>
                <a:r>
                  <a:rPr lang="en-US" baseline="0"/>
                  <a:t> (&gt;50%), medium (1 -50%),</a:t>
                </a:r>
              </a:p>
              <a:p>
                <a:pPr>
                  <a:defRPr/>
                </a:pPr>
                <a:r>
                  <a:rPr lang="en-US" baseline="0"/>
                  <a:t> or Low (&lt;1%)</a:t>
                </a:r>
              </a:p>
              <a:p>
                <a:pPr>
                  <a:defRPr/>
                </a:pPr>
                <a:r>
                  <a:rPr lang="en-US" baseline="0"/>
                  <a:t> level of mortality </a:t>
                </a:r>
                <a:endParaRPr lang="en-US"/>
              </a:p>
              <a:p>
                <a:pPr>
                  <a:defRPr/>
                </a:pPr>
                <a:r>
                  <a:rPr lang="en-US"/>
                  <a:t> </a:t>
                </a:r>
              </a:p>
            </c:rich>
          </c:tx>
          <c:overlay val="0"/>
        </c:title>
        <c:numFmt formatCode="0" sourceLinked="1"/>
        <c:majorTickMark val="out"/>
        <c:minorTickMark val="none"/>
        <c:tickLblPos val="nextTo"/>
        <c:crossAx val="82150528"/>
        <c:crosses val="autoZero"/>
        <c:crossBetween val="between"/>
        <c:majorUnit val="10"/>
        <c:minorUnit val="0.5"/>
      </c:valAx>
    </c:plotArea>
    <c:legend>
      <c:legendPos val="r"/>
      <c:overlay val="0"/>
    </c:legend>
    <c:plotVisOnly val="1"/>
    <c:dispBlanksAs val="gap"/>
    <c:showDLblsOverMax val="0"/>
  </c:chart>
  <c:printSettings>
    <c:headerFooter/>
    <c:pageMargins b="0.75" l="0.25" r="0.25" t="0.75" header="0.3" footer="0.3"/>
    <c:pageSetup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Figure</a:t>
            </a:r>
            <a:r>
              <a:rPr lang="en-US" sz="1400" baseline="0"/>
              <a:t> 1b.  </a:t>
            </a:r>
          </a:p>
          <a:p>
            <a:pPr>
              <a:defRPr/>
            </a:pPr>
            <a:r>
              <a:rPr lang="en-US" sz="1400" baseline="0"/>
              <a:t>Relationship between of MagTool (mortality estimate) and R-plot (pesticide use site overlap) for 31 fish species </a:t>
            </a:r>
          </a:p>
          <a:p>
            <a:pPr>
              <a:defRPr/>
            </a:pPr>
            <a:r>
              <a:rPr lang="en-US" sz="1400"/>
              <a:t>Malathion  Bin 2</a:t>
            </a:r>
          </a:p>
        </c:rich>
      </c:tx>
      <c:layout>
        <c:manualLayout>
          <c:xMode val="edge"/>
          <c:yMode val="edge"/>
          <c:x val="0.16569388330204043"/>
          <c:y val="1.9811788013868251E-2"/>
        </c:manualLayout>
      </c:layout>
      <c:overlay val="0"/>
    </c:title>
    <c:autoTitleDeleted val="0"/>
    <c:plotArea>
      <c:layout>
        <c:manualLayout>
          <c:layoutTarget val="inner"/>
          <c:xMode val="edge"/>
          <c:yMode val="edge"/>
          <c:x val="0.15760886052374398"/>
          <c:y val="0.17754358130606809"/>
          <c:w val="0.62494283130482864"/>
          <c:h val="0.69523837505386454"/>
        </c:manualLayout>
      </c:layout>
      <c:scatterChart>
        <c:scatterStyle val="lineMarker"/>
        <c:varyColors val="0"/>
        <c:ser>
          <c:idx val="0"/>
          <c:order val="0"/>
          <c:tx>
            <c:v>50th percentile mortality estimate vs pesticide use site overlap - high effect</c:v>
          </c:tx>
          <c:spPr>
            <a:ln w="28575">
              <a:noFill/>
            </a:ln>
          </c:spPr>
          <c:errBars>
            <c:errDir val="y"/>
            <c:errBarType val="both"/>
            <c:errValType val="cust"/>
            <c:noEndCap val="0"/>
            <c:plus>
              <c:numRef>
                <c:f>Table!$M$8:$M$38</c:f>
                <c:numCache>
                  <c:formatCode>General</c:formatCode>
                  <c:ptCount val="31"/>
                  <c:pt idx="0">
                    <c:v>2</c:v>
                  </c:pt>
                  <c:pt idx="1">
                    <c:v>1</c:v>
                  </c:pt>
                  <c:pt idx="2">
                    <c:v>2</c:v>
                  </c:pt>
                  <c:pt idx="3">
                    <c:v>13</c:v>
                  </c:pt>
                  <c:pt idx="4">
                    <c:v>10</c:v>
                  </c:pt>
                  <c:pt idx="5">
                    <c:v>1</c:v>
                  </c:pt>
                  <c:pt idx="6">
                    <c:v>0</c:v>
                  </c:pt>
                  <c:pt idx="7">
                    <c:v>5</c:v>
                  </c:pt>
                  <c:pt idx="8">
                    <c:v>0</c:v>
                  </c:pt>
                  <c:pt idx="9">
                    <c:v>0</c:v>
                  </c:pt>
                  <c:pt idx="10">
                    <c:v>0</c:v>
                  </c:pt>
                  <c:pt idx="11">
                    <c:v>1</c:v>
                  </c:pt>
                  <c:pt idx="12">
                    <c:v>0</c:v>
                  </c:pt>
                  <c:pt idx="13">
                    <c:v>0</c:v>
                  </c:pt>
                  <c:pt idx="14">
                    <c:v>2</c:v>
                  </c:pt>
                  <c:pt idx="16">
                    <c:v>0</c:v>
                  </c:pt>
                  <c:pt idx="17">
                    <c:v>0</c:v>
                  </c:pt>
                  <c:pt idx="18">
                    <c:v>0</c:v>
                  </c:pt>
                  <c:pt idx="20">
                    <c:v>3</c:v>
                  </c:pt>
                  <c:pt idx="21">
                    <c:v>3</c:v>
                  </c:pt>
                  <c:pt idx="23">
                    <c:v>3</c:v>
                  </c:pt>
                  <c:pt idx="24">
                    <c:v>1</c:v>
                  </c:pt>
                  <c:pt idx="25">
                    <c:v>1</c:v>
                  </c:pt>
                  <c:pt idx="26">
                    <c:v>1</c:v>
                  </c:pt>
                  <c:pt idx="27">
                    <c:v>0</c:v>
                  </c:pt>
                  <c:pt idx="28">
                    <c:v>0</c:v>
                  </c:pt>
                  <c:pt idx="29">
                    <c:v>1</c:v>
                  </c:pt>
                </c:numCache>
              </c:numRef>
            </c:plus>
            <c:minus>
              <c:numRef>
                <c:f>Table!$J$8:$J$38</c:f>
                <c:numCache>
                  <c:formatCode>General</c:formatCode>
                  <c:ptCount val="31"/>
                  <c:pt idx="0">
                    <c:v>3</c:v>
                  </c:pt>
                  <c:pt idx="1">
                    <c:v>1</c:v>
                  </c:pt>
                  <c:pt idx="2">
                    <c:v>7</c:v>
                  </c:pt>
                  <c:pt idx="3">
                    <c:v>4</c:v>
                  </c:pt>
                  <c:pt idx="4">
                    <c:v>2</c:v>
                  </c:pt>
                  <c:pt idx="5">
                    <c:v>0</c:v>
                  </c:pt>
                  <c:pt idx="6">
                    <c:v>1</c:v>
                  </c:pt>
                  <c:pt idx="7">
                    <c:v>1</c:v>
                  </c:pt>
                  <c:pt idx="8">
                    <c:v>1</c:v>
                  </c:pt>
                  <c:pt idx="9">
                    <c:v>1</c:v>
                  </c:pt>
                  <c:pt idx="10">
                    <c:v>0</c:v>
                  </c:pt>
                  <c:pt idx="11">
                    <c:v>6</c:v>
                  </c:pt>
                  <c:pt idx="12">
                    <c:v>0</c:v>
                  </c:pt>
                  <c:pt idx="13">
                    <c:v>1</c:v>
                  </c:pt>
                  <c:pt idx="14">
                    <c:v>0</c:v>
                  </c:pt>
                  <c:pt idx="16">
                    <c:v>3</c:v>
                  </c:pt>
                  <c:pt idx="17">
                    <c:v>0</c:v>
                  </c:pt>
                  <c:pt idx="18">
                    <c:v>0</c:v>
                  </c:pt>
                  <c:pt idx="20">
                    <c:v>8</c:v>
                  </c:pt>
                  <c:pt idx="21">
                    <c:v>3</c:v>
                  </c:pt>
                  <c:pt idx="23">
                    <c:v>1</c:v>
                  </c:pt>
                  <c:pt idx="24">
                    <c:v>1</c:v>
                  </c:pt>
                  <c:pt idx="25">
                    <c:v>3</c:v>
                  </c:pt>
                  <c:pt idx="26">
                    <c:v>2</c:v>
                  </c:pt>
                  <c:pt idx="27">
                    <c:v>2</c:v>
                  </c:pt>
                  <c:pt idx="28">
                    <c:v>1</c:v>
                  </c:pt>
                  <c:pt idx="29">
                    <c:v>2</c:v>
                  </c:pt>
                </c:numCache>
              </c:numRef>
            </c:minus>
          </c:errBars>
          <c:xVal>
            <c:numRef>
              <c:f>Table!$AY$8:$AY$38</c:f>
              <c:numCache>
                <c:formatCode>General</c:formatCode>
                <c:ptCount val="31"/>
                <c:pt idx="2" formatCode="0">
                  <c:v>11.830598015</c:v>
                </c:pt>
                <c:pt idx="4" formatCode="0">
                  <c:v>5.8778665943333337</c:v>
                </c:pt>
                <c:pt idx="5" formatCode="0">
                  <c:v>0</c:v>
                </c:pt>
                <c:pt idx="6" formatCode="0">
                  <c:v>1.0433965668333334</c:v>
                </c:pt>
                <c:pt idx="7" formatCode="0">
                  <c:v>5.7535317739999998</c:v>
                </c:pt>
                <c:pt idx="8" formatCode="0">
                  <c:v>2.5493195726666671</c:v>
                </c:pt>
                <c:pt idx="9" formatCode="0">
                  <c:v>3.8489868501666673</c:v>
                </c:pt>
                <c:pt idx="10" formatCode="0">
                  <c:v>0</c:v>
                </c:pt>
                <c:pt idx="12" formatCode="0">
                  <c:v>0</c:v>
                </c:pt>
                <c:pt idx="13" formatCode="0">
                  <c:v>3.5959462326666665</c:v>
                </c:pt>
                <c:pt idx="14" formatCode="0">
                  <c:v>1.0024228946666667</c:v>
                </c:pt>
                <c:pt idx="16" formatCode="0">
                  <c:v>7.0787935128333324</c:v>
                </c:pt>
                <c:pt idx="17" formatCode="0">
                  <c:v>0</c:v>
                </c:pt>
                <c:pt idx="18" formatCode="0">
                  <c:v>0</c:v>
                </c:pt>
                <c:pt idx="20" formatCode="0">
                  <c:v>19.660986919166668</c:v>
                </c:pt>
                <c:pt idx="23" formatCode="0">
                  <c:v>5.0440846165000002</c:v>
                </c:pt>
                <c:pt idx="24" formatCode="0">
                  <c:v>4.214714421</c:v>
                </c:pt>
                <c:pt idx="25" formatCode="0">
                  <c:v>21.573282132333333</c:v>
                </c:pt>
                <c:pt idx="26" formatCode="0">
                  <c:v>5.9484482894999999</c:v>
                </c:pt>
                <c:pt idx="27" formatCode="0">
                  <c:v>6.1313683955</c:v>
                </c:pt>
                <c:pt idx="29" formatCode="0">
                  <c:v>9.6940857723333327</c:v>
                </c:pt>
              </c:numCache>
            </c:numRef>
          </c:xVal>
          <c:yVal>
            <c:numRef>
              <c:f>Table!$K$8:$K$38</c:f>
              <c:numCache>
                <c:formatCode>0</c:formatCode>
                <c:ptCount val="31"/>
                <c:pt idx="0">
                  <c:v>15</c:v>
                </c:pt>
                <c:pt idx="1">
                  <c:v>15</c:v>
                </c:pt>
                <c:pt idx="2">
                  <c:v>13</c:v>
                </c:pt>
                <c:pt idx="3">
                  <c:v>10</c:v>
                </c:pt>
                <c:pt idx="4">
                  <c:v>5</c:v>
                </c:pt>
                <c:pt idx="5">
                  <c:v>1</c:v>
                </c:pt>
                <c:pt idx="6">
                  <c:v>2</c:v>
                </c:pt>
                <c:pt idx="7">
                  <c:v>7</c:v>
                </c:pt>
                <c:pt idx="8">
                  <c:v>3</c:v>
                </c:pt>
                <c:pt idx="9">
                  <c:v>4</c:v>
                </c:pt>
                <c:pt idx="10">
                  <c:v>1</c:v>
                </c:pt>
                <c:pt idx="11">
                  <c:v>25</c:v>
                </c:pt>
                <c:pt idx="12">
                  <c:v>0</c:v>
                </c:pt>
                <c:pt idx="13">
                  <c:v>4</c:v>
                </c:pt>
                <c:pt idx="14">
                  <c:v>1</c:v>
                </c:pt>
                <c:pt idx="16">
                  <c:v>8</c:v>
                </c:pt>
                <c:pt idx="17">
                  <c:v>0</c:v>
                </c:pt>
                <c:pt idx="18">
                  <c:v>0</c:v>
                </c:pt>
                <c:pt idx="20">
                  <c:v>19</c:v>
                </c:pt>
                <c:pt idx="21">
                  <c:v>11</c:v>
                </c:pt>
                <c:pt idx="23">
                  <c:v>5</c:v>
                </c:pt>
                <c:pt idx="24">
                  <c:v>4</c:v>
                </c:pt>
                <c:pt idx="25">
                  <c:v>22</c:v>
                </c:pt>
                <c:pt idx="26">
                  <c:v>4</c:v>
                </c:pt>
                <c:pt idx="27">
                  <c:v>7</c:v>
                </c:pt>
                <c:pt idx="28">
                  <c:v>4</c:v>
                </c:pt>
                <c:pt idx="29">
                  <c:v>10</c:v>
                </c:pt>
              </c:numCache>
            </c:numRef>
          </c:yVal>
          <c:smooth val="0"/>
          <c:extLst>
            <c:ext xmlns:c16="http://schemas.microsoft.com/office/drawing/2014/chart" uri="{C3380CC4-5D6E-409C-BE32-E72D297353CC}">
              <c16:uniqueId val="{00000000-D540-4930-9A90-E704D0E61622}"/>
            </c:ext>
          </c:extLst>
        </c:ser>
        <c:ser>
          <c:idx val="2"/>
          <c:order val="1"/>
          <c:tx>
            <c:v>50th percentile mortality estimate vs pesticide use site overlap high &amp; medium effect</c:v>
          </c:tx>
          <c:spPr>
            <a:ln w="28575">
              <a:noFill/>
            </a:ln>
          </c:spPr>
          <c:errBars>
            <c:errDir val="y"/>
            <c:errBarType val="both"/>
            <c:errValType val="cust"/>
            <c:noEndCap val="0"/>
            <c:plus>
              <c:numRef>
                <c:f>Table!$M$8:$M$38</c:f>
                <c:numCache>
                  <c:formatCode>General</c:formatCode>
                  <c:ptCount val="31"/>
                  <c:pt idx="0">
                    <c:v>2</c:v>
                  </c:pt>
                  <c:pt idx="1">
                    <c:v>1</c:v>
                  </c:pt>
                  <c:pt idx="2">
                    <c:v>2</c:v>
                  </c:pt>
                  <c:pt idx="3">
                    <c:v>13</c:v>
                  </c:pt>
                  <c:pt idx="4">
                    <c:v>10</c:v>
                  </c:pt>
                  <c:pt idx="5">
                    <c:v>1</c:v>
                  </c:pt>
                  <c:pt idx="6">
                    <c:v>0</c:v>
                  </c:pt>
                  <c:pt idx="7">
                    <c:v>5</c:v>
                  </c:pt>
                  <c:pt idx="8">
                    <c:v>0</c:v>
                  </c:pt>
                  <c:pt idx="9">
                    <c:v>0</c:v>
                  </c:pt>
                  <c:pt idx="10">
                    <c:v>0</c:v>
                  </c:pt>
                  <c:pt idx="11">
                    <c:v>1</c:v>
                  </c:pt>
                  <c:pt idx="12">
                    <c:v>0</c:v>
                  </c:pt>
                  <c:pt idx="13">
                    <c:v>0</c:v>
                  </c:pt>
                  <c:pt idx="14">
                    <c:v>2</c:v>
                  </c:pt>
                  <c:pt idx="16">
                    <c:v>0</c:v>
                  </c:pt>
                  <c:pt idx="17">
                    <c:v>0</c:v>
                  </c:pt>
                  <c:pt idx="18">
                    <c:v>0</c:v>
                  </c:pt>
                  <c:pt idx="20">
                    <c:v>3</c:v>
                  </c:pt>
                  <c:pt idx="21">
                    <c:v>3</c:v>
                  </c:pt>
                  <c:pt idx="23">
                    <c:v>3</c:v>
                  </c:pt>
                  <c:pt idx="24">
                    <c:v>1</c:v>
                  </c:pt>
                  <c:pt idx="25">
                    <c:v>1</c:v>
                  </c:pt>
                  <c:pt idx="26">
                    <c:v>1</c:v>
                  </c:pt>
                  <c:pt idx="27">
                    <c:v>0</c:v>
                  </c:pt>
                  <c:pt idx="28">
                    <c:v>0</c:v>
                  </c:pt>
                  <c:pt idx="29">
                    <c:v>1</c:v>
                  </c:pt>
                </c:numCache>
              </c:numRef>
            </c:plus>
            <c:minus>
              <c:numRef>
                <c:f>Table!$J$8:$J$38</c:f>
                <c:numCache>
                  <c:formatCode>General</c:formatCode>
                  <c:ptCount val="31"/>
                  <c:pt idx="0">
                    <c:v>3</c:v>
                  </c:pt>
                  <c:pt idx="1">
                    <c:v>1</c:v>
                  </c:pt>
                  <c:pt idx="2">
                    <c:v>7</c:v>
                  </c:pt>
                  <c:pt idx="3">
                    <c:v>4</c:v>
                  </c:pt>
                  <c:pt idx="4">
                    <c:v>2</c:v>
                  </c:pt>
                  <c:pt idx="5">
                    <c:v>0</c:v>
                  </c:pt>
                  <c:pt idx="6">
                    <c:v>1</c:v>
                  </c:pt>
                  <c:pt idx="7">
                    <c:v>1</c:v>
                  </c:pt>
                  <c:pt idx="8">
                    <c:v>1</c:v>
                  </c:pt>
                  <c:pt idx="9">
                    <c:v>1</c:v>
                  </c:pt>
                  <c:pt idx="10">
                    <c:v>0</c:v>
                  </c:pt>
                  <c:pt idx="11">
                    <c:v>6</c:v>
                  </c:pt>
                  <c:pt idx="12">
                    <c:v>0</c:v>
                  </c:pt>
                  <c:pt idx="13">
                    <c:v>1</c:v>
                  </c:pt>
                  <c:pt idx="14">
                    <c:v>0</c:v>
                  </c:pt>
                  <c:pt idx="16">
                    <c:v>3</c:v>
                  </c:pt>
                  <c:pt idx="17">
                    <c:v>0</c:v>
                  </c:pt>
                  <c:pt idx="18">
                    <c:v>0</c:v>
                  </c:pt>
                  <c:pt idx="20">
                    <c:v>8</c:v>
                  </c:pt>
                  <c:pt idx="21">
                    <c:v>3</c:v>
                  </c:pt>
                  <c:pt idx="23">
                    <c:v>1</c:v>
                  </c:pt>
                  <c:pt idx="24">
                    <c:v>1</c:v>
                  </c:pt>
                  <c:pt idx="25">
                    <c:v>3</c:v>
                  </c:pt>
                  <c:pt idx="26">
                    <c:v>2</c:v>
                  </c:pt>
                  <c:pt idx="27">
                    <c:v>2</c:v>
                  </c:pt>
                  <c:pt idx="28">
                    <c:v>1</c:v>
                  </c:pt>
                  <c:pt idx="29">
                    <c:v>2</c:v>
                  </c:pt>
                </c:numCache>
              </c:numRef>
            </c:minus>
          </c:errBars>
          <c:errBars>
            <c:errDir val="x"/>
            <c:errBarType val="both"/>
            <c:errValType val="fixedVal"/>
            <c:noEndCap val="0"/>
            <c:val val="1"/>
          </c:errBars>
          <c:xVal>
            <c:numRef>
              <c:f>Table!$AZ$8:$AZ$38</c:f>
              <c:numCache>
                <c:formatCode>0</c:formatCode>
                <c:ptCount val="31"/>
                <c:pt idx="0">
                  <c:v>12.86698</c:v>
                </c:pt>
                <c:pt idx="1">
                  <c:v>15.022568442833332</c:v>
                </c:pt>
                <c:pt idx="3">
                  <c:v>40.031887534166671</c:v>
                </c:pt>
                <c:pt idx="11">
                  <c:v>23.462485225999998</c:v>
                </c:pt>
                <c:pt idx="21">
                  <c:v>12.038725774833333</c:v>
                </c:pt>
                <c:pt idx="28">
                  <c:v>4.8497454009999998</c:v>
                </c:pt>
              </c:numCache>
            </c:numRef>
          </c:xVal>
          <c:yVal>
            <c:numRef>
              <c:f>Table!$K$8:$K$38</c:f>
              <c:numCache>
                <c:formatCode>0</c:formatCode>
                <c:ptCount val="31"/>
                <c:pt idx="0">
                  <c:v>15</c:v>
                </c:pt>
                <c:pt idx="1">
                  <c:v>15</c:v>
                </c:pt>
                <c:pt idx="2">
                  <c:v>13</c:v>
                </c:pt>
                <c:pt idx="3">
                  <c:v>10</c:v>
                </c:pt>
                <c:pt idx="4">
                  <c:v>5</c:v>
                </c:pt>
                <c:pt idx="5">
                  <c:v>1</c:v>
                </c:pt>
                <c:pt idx="6">
                  <c:v>2</c:v>
                </c:pt>
                <c:pt idx="7">
                  <c:v>7</c:v>
                </c:pt>
                <c:pt idx="8">
                  <c:v>3</c:v>
                </c:pt>
                <c:pt idx="9">
                  <c:v>4</c:v>
                </c:pt>
                <c:pt idx="10">
                  <c:v>1</c:v>
                </c:pt>
                <c:pt idx="11">
                  <c:v>25</c:v>
                </c:pt>
                <c:pt idx="12">
                  <c:v>0</c:v>
                </c:pt>
                <c:pt idx="13">
                  <c:v>4</c:v>
                </c:pt>
                <c:pt idx="14">
                  <c:v>1</c:v>
                </c:pt>
                <c:pt idx="16">
                  <c:v>8</c:v>
                </c:pt>
                <c:pt idx="17">
                  <c:v>0</c:v>
                </c:pt>
                <c:pt idx="18">
                  <c:v>0</c:v>
                </c:pt>
                <c:pt idx="20">
                  <c:v>19</c:v>
                </c:pt>
                <c:pt idx="21">
                  <c:v>11</c:v>
                </c:pt>
                <c:pt idx="23">
                  <c:v>5</c:v>
                </c:pt>
                <c:pt idx="24">
                  <c:v>4</c:v>
                </c:pt>
                <c:pt idx="25">
                  <c:v>22</c:v>
                </c:pt>
                <c:pt idx="26">
                  <c:v>4</c:v>
                </c:pt>
                <c:pt idx="27">
                  <c:v>7</c:v>
                </c:pt>
                <c:pt idx="28">
                  <c:v>4</c:v>
                </c:pt>
                <c:pt idx="29">
                  <c:v>10</c:v>
                </c:pt>
              </c:numCache>
            </c:numRef>
          </c:yVal>
          <c:smooth val="0"/>
          <c:extLst>
            <c:ext xmlns:c16="http://schemas.microsoft.com/office/drawing/2014/chart" uri="{C3380CC4-5D6E-409C-BE32-E72D297353CC}">
              <c16:uniqueId val="{00000001-D540-4930-9A90-E704D0E61622}"/>
            </c:ext>
          </c:extLst>
        </c:ser>
        <c:ser>
          <c:idx val="1"/>
          <c:order val="2"/>
          <c:tx>
            <c:v>1:1 line</c:v>
          </c:tx>
          <c:spPr>
            <a:ln w="12700">
              <a:solidFill>
                <a:srgbClr val="C00000"/>
              </a:solidFill>
            </a:ln>
          </c:spPr>
          <c:marker>
            <c:symbol val="none"/>
          </c:marker>
          <c:xVal>
            <c:numRef>
              <c:f>Table!$CL$10:$CL$14</c:f>
              <c:numCache>
                <c:formatCode>General</c:formatCode>
                <c:ptCount val="5"/>
                <c:pt idx="0">
                  <c:v>0.1</c:v>
                </c:pt>
                <c:pt idx="1">
                  <c:v>10</c:v>
                </c:pt>
                <c:pt idx="2">
                  <c:v>50</c:v>
                </c:pt>
                <c:pt idx="3">
                  <c:v>70</c:v>
                </c:pt>
                <c:pt idx="4">
                  <c:v>100</c:v>
                </c:pt>
              </c:numCache>
            </c:numRef>
          </c:xVal>
          <c:yVal>
            <c:numRef>
              <c:f>Table!$CL$10:$CL$14</c:f>
              <c:numCache>
                <c:formatCode>General</c:formatCode>
                <c:ptCount val="5"/>
                <c:pt idx="0">
                  <c:v>0.1</c:v>
                </c:pt>
                <c:pt idx="1">
                  <c:v>10</c:v>
                </c:pt>
                <c:pt idx="2">
                  <c:v>50</c:v>
                </c:pt>
                <c:pt idx="3">
                  <c:v>70</c:v>
                </c:pt>
                <c:pt idx="4">
                  <c:v>100</c:v>
                </c:pt>
              </c:numCache>
            </c:numRef>
          </c:yVal>
          <c:smooth val="0"/>
          <c:extLst>
            <c:ext xmlns:c16="http://schemas.microsoft.com/office/drawing/2014/chart" uri="{C3380CC4-5D6E-409C-BE32-E72D297353CC}">
              <c16:uniqueId val="{00000002-D540-4930-9A90-E704D0E61622}"/>
            </c:ext>
          </c:extLst>
        </c:ser>
        <c:dLbls>
          <c:showLegendKey val="0"/>
          <c:showVal val="0"/>
          <c:showCatName val="0"/>
          <c:showSerName val="0"/>
          <c:showPercent val="0"/>
          <c:showBubbleSize val="0"/>
        </c:dLbls>
        <c:axId val="82204544"/>
        <c:axId val="82214912"/>
      </c:scatterChart>
      <c:valAx>
        <c:axId val="82204544"/>
        <c:scaling>
          <c:orientation val="minMax"/>
          <c:max val="100"/>
        </c:scaling>
        <c:delete val="0"/>
        <c:axPos val="b"/>
        <c:title>
          <c:tx>
            <c:rich>
              <a:bodyPr/>
              <a:lstStyle/>
              <a:p>
                <a:pPr>
                  <a:defRPr/>
                </a:pPr>
                <a:r>
                  <a:rPr lang="en-US" sz="1400"/>
                  <a:t>R-plot</a:t>
                </a:r>
                <a:r>
                  <a:rPr lang="en-US" sz="1400" baseline="0"/>
                  <a:t> - Pesticide use site overlap (percent of individuals exposed)</a:t>
                </a:r>
              </a:p>
            </c:rich>
          </c:tx>
          <c:overlay val="0"/>
        </c:title>
        <c:numFmt formatCode="General" sourceLinked="1"/>
        <c:majorTickMark val="out"/>
        <c:minorTickMark val="none"/>
        <c:tickLblPos val="nextTo"/>
        <c:crossAx val="82214912"/>
        <c:crosses val="autoZero"/>
        <c:crossBetween val="midCat"/>
      </c:valAx>
      <c:valAx>
        <c:axId val="82214912"/>
        <c:scaling>
          <c:orientation val="minMax"/>
          <c:max val="100"/>
        </c:scaling>
        <c:delete val="0"/>
        <c:axPos val="l"/>
        <c:majorGridlines/>
        <c:title>
          <c:tx>
            <c:rich>
              <a:bodyPr rot="0" vert="horz"/>
              <a:lstStyle/>
              <a:p>
                <a:pPr>
                  <a:defRPr/>
                </a:pPr>
                <a:r>
                  <a:rPr lang="en-US" u="sng"/>
                  <a:t>MagToo</a:t>
                </a:r>
                <a:r>
                  <a:rPr lang="en-US"/>
                  <a:t>l: percent</a:t>
                </a:r>
              </a:p>
              <a:p>
                <a:pPr>
                  <a:defRPr/>
                </a:pPr>
                <a:r>
                  <a:rPr lang="en-US"/>
                  <a:t> of individuals across</a:t>
                </a:r>
              </a:p>
              <a:p>
                <a:pPr>
                  <a:defRPr/>
                </a:pPr>
                <a:r>
                  <a:rPr lang="en-US"/>
                  <a:t>the species range</a:t>
                </a:r>
              </a:p>
              <a:p>
                <a:pPr>
                  <a:defRPr/>
                </a:pPr>
                <a:r>
                  <a:rPr lang="en-US"/>
                  <a:t>estimated</a:t>
                </a:r>
              </a:p>
              <a:p>
                <a:pPr>
                  <a:defRPr/>
                </a:pPr>
                <a:r>
                  <a:rPr lang="en-US"/>
                  <a:t>to be killed</a:t>
                </a:r>
              </a:p>
              <a:p>
                <a:pPr>
                  <a:defRPr/>
                </a:pPr>
                <a:r>
                  <a:rPr lang="en-US"/>
                  <a:t> </a:t>
                </a:r>
              </a:p>
            </c:rich>
          </c:tx>
          <c:overlay val="0"/>
        </c:title>
        <c:numFmt formatCode="0" sourceLinked="1"/>
        <c:majorTickMark val="out"/>
        <c:minorTickMark val="none"/>
        <c:tickLblPos val="nextTo"/>
        <c:crossAx val="82204544"/>
        <c:crosses val="autoZero"/>
        <c:crossBetween val="midCat"/>
      </c:valAx>
    </c:plotArea>
    <c:legend>
      <c:legendPos val="r"/>
      <c:layout>
        <c:manualLayout>
          <c:xMode val="edge"/>
          <c:yMode val="edge"/>
          <c:x val="0.78444099480249674"/>
          <c:y val="0.30784604415568623"/>
          <c:w val="0.21555900519750321"/>
          <c:h val="0.38732523369625627"/>
        </c:manualLayout>
      </c:layout>
      <c:overlay val="0"/>
    </c:legend>
    <c:plotVisOnly val="1"/>
    <c:dispBlanksAs val="gap"/>
    <c:showDLblsOverMax val="0"/>
  </c:chart>
  <c:printSettings>
    <c:headerFooter/>
    <c:pageMargins b="0.75" l="0.25" r="0.25" t="0.75"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Figure</a:t>
            </a:r>
            <a:r>
              <a:rPr lang="en-US" sz="1400" baseline="0"/>
              <a:t> 2b.  </a:t>
            </a:r>
          </a:p>
          <a:p>
            <a:pPr>
              <a:defRPr/>
            </a:pPr>
            <a:r>
              <a:rPr lang="en-US" sz="1400" baseline="0"/>
              <a:t>Relationship between of MagTool (mortality estimate) and R-plot (pesticide use site overlap) for 31 fish species </a:t>
            </a:r>
          </a:p>
          <a:p>
            <a:pPr>
              <a:defRPr/>
            </a:pPr>
            <a:r>
              <a:rPr lang="en-US" sz="1400"/>
              <a:t>Malathion  Bin 5</a:t>
            </a:r>
          </a:p>
        </c:rich>
      </c:tx>
      <c:layout>
        <c:manualLayout>
          <c:xMode val="edge"/>
          <c:yMode val="edge"/>
          <c:x val="0.16569388330204043"/>
          <c:y val="1.9811788013868251E-2"/>
        </c:manualLayout>
      </c:layout>
      <c:overlay val="0"/>
    </c:title>
    <c:autoTitleDeleted val="0"/>
    <c:plotArea>
      <c:layout>
        <c:manualLayout>
          <c:layoutTarget val="inner"/>
          <c:xMode val="edge"/>
          <c:yMode val="edge"/>
          <c:x val="0.15760886052374398"/>
          <c:y val="0.17754358130606809"/>
          <c:w val="0.62494283130482864"/>
          <c:h val="0.69523837505386454"/>
        </c:manualLayout>
      </c:layout>
      <c:scatterChart>
        <c:scatterStyle val="lineMarker"/>
        <c:varyColors val="0"/>
        <c:ser>
          <c:idx val="0"/>
          <c:order val="0"/>
          <c:tx>
            <c:v>50th percentile mortality estimate vs pesticide use site overlap - high effect</c:v>
          </c:tx>
          <c:spPr>
            <a:ln w="28575">
              <a:noFill/>
            </a:ln>
          </c:spPr>
          <c:errBars>
            <c:errDir val="y"/>
            <c:errBarType val="both"/>
            <c:errValType val="cust"/>
            <c:noEndCap val="0"/>
            <c:plus>
              <c:numRef>
                <c:f>Table!$AH$8:$AH$38</c:f>
                <c:numCache>
                  <c:formatCode>General</c:formatCode>
                  <c:ptCount val="31"/>
                  <c:pt idx="4">
                    <c:v>10</c:v>
                  </c:pt>
                  <c:pt idx="5">
                    <c:v>1</c:v>
                  </c:pt>
                  <c:pt idx="7">
                    <c:v>5</c:v>
                  </c:pt>
                  <c:pt idx="8">
                    <c:v>0</c:v>
                  </c:pt>
                  <c:pt idx="9">
                    <c:v>0</c:v>
                  </c:pt>
                  <c:pt idx="12">
                    <c:v>0</c:v>
                  </c:pt>
                  <c:pt idx="13">
                    <c:v>0</c:v>
                  </c:pt>
                  <c:pt idx="14">
                    <c:v>2</c:v>
                  </c:pt>
                  <c:pt idx="16">
                    <c:v>0</c:v>
                  </c:pt>
                  <c:pt idx="17">
                    <c:v>0</c:v>
                  </c:pt>
                  <c:pt idx="18">
                    <c:v>0</c:v>
                  </c:pt>
                  <c:pt idx="26">
                    <c:v>1</c:v>
                  </c:pt>
                  <c:pt idx="27">
                    <c:v>0</c:v>
                  </c:pt>
                  <c:pt idx="28">
                    <c:v>0</c:v>
                  </c:pt>
                </c:numCache>
              </c:numRef>
            </c:plus>
            <c:minus>
              <c:numRef>
                <c:f>Table!$AE$8:$AE$38</c:f>
                <c:numCache>
                  <c:formatCode>General</c:formatCode>
                  <c:ptCount val="31"/>
                  <c:pt idx="4">
                    <c:v>3</c:v>
                  </c:pt>
                  <c:pt idx="5">
                    <c:v>0</c:v>
                  </c:pt>
                  <c:pt idx="7">
                    <c:v>1</c:v>
                  </c:pt>
                  <c:pt idx="8">
                    <c:v>1</c:v>
                  </c:pt>
                  <c:pt idx="9">
                    <c:v>1</c:v>
                  </c:pt>
                  <c:pt idx="12">
                    <c:v>0</c:v>
                  </c:pt>
                  <c:pt idx="13">
                    <c:v>1</c:v>
                  </c:pt>
                  <c:pt idx="14">
                    <c:v>0</c:v>
                  </c:pt>
                  <c:pt idx="16">
                    <c:v>3</c:v>
                  </c:pt>
                  <c:pt idx="17">
                    <c:v>0</c:v>
                  </c:pt>
                  <c:pt idx="18">
                    <c:v>0</c:v>
                  </c:pt>
                  <c:pt idx="26">
                    <c:v>2</c:v>
                  </c:pt>
                  <c:pt idx="27">
                    <c:v>2</c:v>
                  </c:pt>
                  <c:pt idx="28">
                    <c:v>1</c:v>
                  </c:pt>
                </c:numCache>
              </c:numRef>
            </c:minus>
          </c:errBars>
          <c:xVal>
            <c:numRef>
              <c:f>Table!$BH$8:$BH$38</c:f>
              <c:numCache>
                <c:formatCode>0.00</c:formatCode>
                <c:ptCount val="31"/>
                <c:pt idx="4">
                  <c:v>5.8778665943333337</c:v>
                </c:pt>
                <c:pt idx="5">
                  <c:v>0</c:v>
                </c:pt>
                <c:pt idx="7">
                  <c:v>5.7535317739999998</c:v>
                </c:pt>
                <c:pt idx="8">
                  <c:v>2.5493195726666671</c:v>
                </c:pt>
                <c:pt idx="9">
                  <c:v>3.8489868501666673</c:v>
                </c:pt>
                <c:pt idx="12">
                  <c:v>0</c:v>
                </c:pt>
                <c:pt idx="13">
                  <c:v>3.5959462326666665</c:v>
                </c:pt>
                <c:pt idx="14">
                  <c:v>1.0024228946666667</c:v>
                </c:pt>
                <c:pt idx="16">
                  <c:v>7.0787935128333324</c:v>
                </c:pt>
                <c:pt idx="17">
                  <c:v>0</c:v>
                </c:pt>
                <c:pt idx="18">
                  <c:v>0</c:v>
                </c:pt>
                <c:pt idx="26">
                  <c:v>5.9484482894999999</c:v>
                </c:pt>
                <c:pt idx="27">
                  <c:v>6.1313683955</c:v>
                </c:pt>
              </c:numCache>
            </c:numRef>
          </c:xVal>
          <c:yVal>
            <c:numRef>
              <c:f>Table!$AF$8:$AF$38</c:f>
              <c:numCache>
                <c:formatCode>0</c:formatCode>
                <c:ptCount val="31"/>
                <c:pt idx="4">
                  <c:v>5</c:v>
                </c:pt>
                <c:pt idx="5">
                  <c:v>1</c:v>
                </c:pt>
                <c:pt idx="7">
                  <c:v>7</c:v>
                </c:pt>
                <c:pt idx="8">
                  <c:v>3</c:v>
                </c:pt>
                <c:pt idx="9">
                  <c:v>4</c:v>
                </c:pt>
                <c:pt idx="12">
                  <c:v>0</c:v>
                </c:pt>
                <c:pt idx="13">
                  <c:v>4</c:v>
                </c:pt>
                <c:pt idx="14">
                  <c:v>1</c:v>
                </c:pt>
                <c:pt idx="16">
                  <c:v>8</c:v>
                </c:pt>
                <c:pt idx="17">
                  <c:v>0</c:v>
                </c:pt>
                <c:pt idx="18">
                  <c:v>0</c:v>
                </c:pt>
                <c:pt idx="26">
                  <c:v>4</c:v>
                </c:pt>
                <c:pt idx="27">
                  <c:v>7</c:v>
                </c:pt>
                <c:pt idx="28">
                  <c:v>4</c:v>
                </c:pt>
              </c:numCache>
            </c:numRef>
          </c:yVal>
          <c:smooth val="0"/>
          <c:extLst>
            <c:ext xmlns:c16="http://schemas.microsoft.com/office/drawing/2014/chart" uri="{C3380CC4-5D6E-409C-BE32-E72D297353CC}">
              <c16:uniqueId val="{00000000-29D3-4BB5-9103-68915A7E1C5A}"/>
            </c:ext>
          </c:extLst>
        </c:ser>
        <c:ser>
          <c:idx val="2"/>
          <c:order val="1"/>
          <c:tx>
            <c:v>50th percentile mortality estimate vs pesticide use site overlap medium-high effect</c:v>
          </c:tx>
          <c:spPr>
            <a:ln w="28575">
              <a:noFill/>
            </a:ln>
          </c:spPr>
          <c:errBars>
            <c:errDir val="y"/>
            <c:errBarType val="both"/>
            <c:errValType val="cust"/>
            <c:noEndCap val="0"/>
            <c:plus>
              <c:numRef>
                <c:f>Table!$AH$8:$AH$38</c:f>
                <c:numCache>
                  <c:formatCode>General</c:formatCode>
                  <c:ptCount val="31"/>
                  <c:pt idx="4">
                    <c:v>10</c:v>
                  </c:pt>
                  <c:pt idx="5">
                    <c:v>1</c:v>
                  </c:pt>
                  <c:pt idx="7">
                    <c:v>5</c:v>
                  </c:pt>
                  <c:pt idx="8">
                    <c:v>0</c:v>
                  </c:pt>
                  <c:pt idx="9">
                    <c:v>0</c:v>
                  </c:pt>
                  <c:pt idx="12">
                    <c:v>0</c:v>
                  </c:pt>
                  <c:pt idx="13">
                    <c:v>0</c:v>
                  </c:pt>
                  <c:pt idx="14">
                    <c:v>2</c:v>
                  </c:pt>
                  <c:pt idx="16">
                    <c:v>0</c:v>
                  </c:pt>
                  <c:pt idx="17">
                    <c:v>0</c:v>
                  </c:pt>
                  <c:pt idx="18">
                    <c:v>0</c:v>
                  </c:pt>
                  <c:pt idx="26">
                    <c:v>1</c:v>
                  </c:pt>
                  <c:pt idx="27">
                    <c:v>0</c:v>
                  </c:pt>
                  <c:pt idx="28">
                    <c:v>0</c:v>
                  </c:pt>
                </c:numCache>
              </c:numRef>
            </c:plus>
            <c:minus>
              <c:numRef>
                <c:f>Table!$AE$8:$AE$38</c:f>
                <c:numCache>
                  <c:formatCode>General</c:formatCode>
                  <c:ptCount val="31"/>
                  <c:pt idx="4">
                    <c:v>3</c:v>
                  </c:pt>
                  <c:pt idx="5">
                    <c:v>0</c:v>
                  </c:pt>
                  <c:pt idx="7">
                    <c:v>1</c:v>
                  </c:pt>
                  <c:pt idx="8">
                    <c:v>1</c:v>
                  </c:pt>
                  <c:pt idx="9">
                    <c:v>1</c:v>
                  </c:pt>
                  <c:pt idx="12">
                    <c:v>0</c:v>
                  </c:pt>
                  <c:pt idx="13">
                    <c:v>1</c:v>
                  </c:pt>
                  <c:pt idx="14">
                    <c:v>0</c:v>
                  </c:pt>
                  <c:pt idx="16">
                    <c:v>3</c:v>
                  </c:pt>
                  <c:pt idx="17">
                    <c:v>0</c:v>
                  </c:pt>
                  <c:pt idx="18">
                    <c:v>0</c:v>
                  </c:pt>
                  <c:pt idx="26">
                    <c:v>2</c:v>
                  </c:pt>
                  <c:pt idx="27">
                    <c:v>2</c:v>
                  </c:pt>
                  <c:pt idx="28">
                    <c:v>1</c:v>
                  </c:pt>
                </c:numCache>
              </c:numRef>
            </c:minus>
          </c:errBars>
          <c:errBars>
            <c:errDir val="x"/>
            <c:errBarType val="both"/>
            <c:errValType val="fixedVal"/>
            <c:noEndCap val="0"/>
            <c:val val="1"/>
          </c:errBars>
          <c:xVal>
            <c:numRef>
              <c:f>Table!$BI$8:$BI$38</c:f>
              <c:numCache>
                <c:formatCode>0.00</c:formatCode>
                <c:ptCount val="31"/>
                <c:pt idx="28">
                  <c:v>4.8497454009999998</c:v>
                </c:pt>
              </c:numCache>
            </c:numRef>
          </c:xVal>
          <c:yVal>
            <c:numRef>
              <c:f>Table!$AF$8:$AF$38</c:f>
              <c:numCache>
                <c:formatCode>0</c:formatCode>
                <c:ptCount val="31"/>
                <c:pt idx="4">
                  <c:v>5</c:v>
                </c:pt>
                <c:pt idx="5">
                  <c:v>1</c:v>
                </c:pt>
                <c:pt idx="7">
                  <c:v>7</c:v>
                </c:pt>
                <c:pt idx="8">
                  <c:v>3</c:v>
                </c:pt>
                <c:pt idx="9">
                  <c:v>4</c:v>
                </c:pt>
                <c:pt idx="12">
                  <c:v>0</c:v>
                </c:pt>
                <c:pt idx="13">
                  <c:v>4</c:v>
                </c:pt>
                <c:pt idx="14">
                  <c:v>1</c:v>
                </c:pt>
                <c:pt idx="16">
                  <c:v>8</c:v>
                </c:pt>
                <c:pt idx="17">
                  <c:v>0</c:v>
                </c:pt>
                <c:pt idx="18">
                  <c:v>0</c:v>
                </c:pt>
                <c:pt idx="26">
                  <c:v>4</c:v>
                </c:pt>
                <c:pt idx="27">
                  <c:v>7</c:v>
                </c:pt>
                <c:pt idx="28">
                  <c:v>4</c:v>
                </c:pt>
              </c:numCache>
            </c:numRef>
          </c:yVal>
          <c:smooth val="0"/>
          <c:extLst>
            <c:ext xmlns:c16="http://schemas.microsoft.com/office/drawing/2014/chart" uri="{C3380CC4-5D6E-409C-BE32-E72D297353CC}">
              <c16:uniqueId val="{00000001-29D3-4BB5-9103-68915A7E1C5A}"/>
            </c:ext>
          </c:extLst>
        </c:ser>
        <c:ser>
          <c:idx val="1"/>
          <c:order val="2"/>
          <c:tx>
            <c:v>1:1 line</c:v>
          </c:tx>
          <c:spPr>
            <a:ln w="12700">
              <a:solidFill>
                <a:srgbClr val="C00000"/>
              </a:solidFill>
            </a:ln>
          </c:spPr>
          <c:marker>
            <c:symbol val="none"/>
          </c:marker>
          <c:xVal>
            <c:numRef>
              <c:f>Table!$CL$10:$CL$14</c:f>
              <c:numCache>
                <c:formatCode>General</c:formatCode>
                <c:ptCount val="5"/>
                <c:pt idx="0">
                  <c:v>0.1</c:v>
                </c:pt>
                <c:pt idx="1">
                  <c:v>10</c:v>
                </c:pt>
                <c:pt idx="2">
                  <c:v>50</c:v>
                </c:pt>
                <c:pt idx="3">
                  <c:v>70</c:v>
                </c:pt>
                <c:pt idx="4">
                  <c:v>100</c:v>
                </c:pt>
              </c:numCache>
            </c:numRef>
          </c:xVal>
          <c:yVal>
            <c:numRef>
              <c:f>Table!$CL$10:$CL$14</c:f>
              <c:numCache>
                <c:formatCode>General</c:formatCode>
                <c:ptCount val="5"/>
                <c:pt idx="0">
                  <c:v>0.1</c:v>
                </c:pt>
                <c:pt idx="1">
                  <c:v>10</c:v>
                </c:pt>
                <c:pt idx="2">
                  <c:v>50</c:v>
                </c:pt>
                <c:pt idx="3">
                  <c:v>70</c:v>
                </c:pt>
                <c:pt idx="4">
                  <c:v>100</c:v>
                </c:pt>
              </c:numCache>
            </c:numRef>
          </c:yVal>
          <c:smooth val="0"/>
          <c:extLst>
            <c:ext xmlns:c16="http://schemas.microsoft.com/office/drawing/2014/chart" uri="{C3380CC4-5D6E-409C-BE32-E72D297353CC}">
              <c16:uniqueId val="{00000002-29D3-4BB5-9103-68915A7E1C5A}"/>
            </c:ext>
          </c:extLst>
        </c:ser>
        <c:dLbls>
          <c:showLegendKey val="0"/>
          <c:showVal val="0"/>
          <c:showCatName val="0"/>
          <c:showSerName val="0"/>
          <c:showPercent val="0"/>
          <c:showBubbleSize val="0"/>
        </c:dLbls>
        <c:axId val="82791424"/>
        <c:axId val="82793600"/>
      </c:scatterChart>
      <c:valAx>
        <c:axId val="82791424"/>
        <c:scaling>
          <c:orientation val="minMax"/>
          <c:max val="100"/>
        </c:scaling>
        <c:delete val="0"/>
        <c:axPos val="b"/>
        <c:title>
          <c:tx>
            <c:rich>
              <a:bodyPr/>
              <a:lstStyle/>
              <a:p>
                <a:pPr>
                  <a:defRPr/>
                </a:pPr>
                <a:r>
                  <a:rPr lang="en-US" sz="1400"/>
                  <a:t>R-plot</a:t>
                </a:r>
                <a:r>
                  <a:rPr lang="en-US" sz="1400" baseline="0"/>
                  <a:t> - Pesticide use site overlap (percent of individuals exposed)</a:t>
                </a:r>
                <a:endParaRPr lang="en-US" sz="1400"/>
              </a:p>
            </c:rich>
          </c:tx>
          <c:overlay val="0"/>
        </c:title>
        <c:numFmt formatCode="0.00" sourceLinked="1"/>
        <c:majorTickMark val="out"/>
        <c:minorTickMark val="none"/>
        <c:tickLblPos val="nextTo"/>
        <c:crossAx val="82793600"/>
        <c:crosses val="autoZero"/>
        <c:crossBetween val="midCat"/>
      </c:valAx>
      <c:valAx>
        <c:axId val="82793600"/>
        <c:scaling>
          <c:orientation val="minMax"/>
          <c:max val="100"/>
        </c:scaling>
        <c:delete val="0"/>
        <c:axPos val="l"/>
        <c:majorGridlines/>
        <c:title>
          <c:tx>
            <c:rich>
              <a:bodyPr rot="0" vert="horz"/>
              <a:lstStyle/>
              <a:p>
                <a:pPr>
                  <a:defRPr/>
                </a:pPr>
                <a:r>
                  <a:rPr lang="en-US" u="sng"/>
                  <a:t>MagToo</a:t>
                </a:r>
                <a:r>
                  <a:rPr lang="en-US"/>
                  <a:t>l: percent</a:t>
                </a:r>
              </a:p>
              <a:p>
                <a:pPr>
                  <a:defRPr/>
                </a:pPr>
                <a:r>
                  <a:rPr lang="en-US"/>
                  <a:t> of individuals across</a:t>
                </a:r>
              </a:p>
              <a:p>
                <a:pPr>
                  <a:defRPr/>
                </a:pPr>
                <a:r>
                  <a:rPr lang="en-US"/>
                  <a:t>the species range</a:t>
                </a:r>
              </a:p>
              <a:p>
                <a:pPr>
                  <a:defRPr/>
                </a:pPr>
                <a:r>
                  <a:rPr lang="en-US"/>
                  <a:t>estimated</a:t>
                </a:r>
              </a:p>
              <a:p>
                <a:pPr>
                  <a:defRPr/>
                </a:pPr>
                <a:r>
                  <a:rPr lang="en-US"/>
                  <a:t>to be killed</a:t>
                </a:r>
              </a:p>
              <a:p>
                <a:pPr>
                  <a:defRPr/>
                </a:pPr>
                <a:r>
                  <a:rPr lang="en-US"/>
                  <a:t> </a:t>
                </a:r>
              </a:p>
            </c:rich>
          </c:tx>
          <c:overlay val="0"/>
        </c:title>
        <c:numFmt formatCode="0" sourceLinked="1"/>
        <c:majorTickMark val="out"/>
        <c:minorTickMark val="none"/>
        <c:tickLblPos val="nextTo"/>
        <c:crossAx val="82791424"/>
        <c:crosses val="autoZero"/>
        <c:crossBetween val="midCat"/>
      </c:valAx>
    </c:plotArea>
    <c:legend>
      <c:legendPos val="r"/>
      <c:layout>
        <c:manualLayout>
          <c:xMode val="edge"/>
          <c:yMode val="edge"/>
          <c:x val="0.82101743957206519"/>
          <c:y val="0.17319477841636208"/>
          <c:w val="0.17898256042793481"/>
          <c:h val="0.52905507398109286"/>
        </c:manualLayout>
      </c:layout>
      <c:overlay val="0"/>
    </c:legend>
    <c:plotVisOnly val="1"/>
    <c:dispBlanksAs val="gap"/>
    <c:showDLblsOverMax val="0"/>
  </c:chart>
  <c:printSettings>
    <c:headerFooter/>
    <c:pageMargins b="0.75" l="0.25" r="0.25" t="0.75" header="0.3" footer="0.3"/>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Figure</a:t>
            </a:r>
            <a:r>
              <a:rPr lang="en-US" sz="1400" baseline="0"/>
              <a:t> 3b.  </a:t>
            </a:r>
          </a:p>
          <a:p>
            <a:pPr>
              <a:defRPr/>
            </a:pPr>
            <a:r>
              <a:rPr lang="en-US" sz="1400" baseline="0"/>
              <a:t>Relationship between of MagTool (mortality estimate) and R-plot (pesticide use site overlap) for 31 fish species </a:t>
            </a:r>
          </a:p>
          <a:p>
            <a:pPr>
              <a:defRPr/>
            </a:pPr>
            <a:r>
              <a:rPr lang="en-US" sz="1400"/>
              <a:t>Malathion  Bin 6</a:t>
            </a:r>
          </a:p>
        </c:rich>
      </c:tx>
      <c:layout>
        <c:manualLayout>
          <c:xMode val="edge"/>
          <c:yMode val="edge"/>
          <c:x val="0.16569388330204043"/>
          <c:y val="1.9811788013868251E-2"/>
        </c:manualLayout>
      </c:layout>
      <c:overlay val="0"/>
    </c:title>
    <c:autoTitleDeleted val="0"/>
    <c:plotArea>
      <c:layout>
        <c:manualLayout>
          <c:layoutTarget val="inner"/>
          <c:xMode val="edge"/>
          <c:yMode val="edge"/>
          <c:x val="0.15760886052374398"/>
          <c:y val="0.17754358130606809"/>
          <c:w val="0.62494283130482864"/>
          <c:h val="0.69523837505386454"/>
        </c:manualLayout>
      </c:layout>
      <c:scatterChart>
        <c:scatterStyle val="lineMarker"/>
        <c:varyColors val="0"/>
        <c:ser>
          <c:idx val="0"/>
          <c:order val="0"/>
          <c:tx>
            <c:v>50th percentile mortality estimate vs pesticide use site overlap - high effect</c:v>
          </c:tx>
          <c:spPr>
            <a:ln w="28575">
              <a:noFill/>
            </a:ln>
          </c:spPr>
          <c:errBars>
            <c:errDir val="y"/>
            <c:errBarType val="both"/>
            <c:errValType val="cust"/>
            <c:noEndCap val="0"/>
            <c:plus>
              <c:numRef>
                <c:f>Table!$AO$8:$AO$38</c:f>
                <c:numCache>
                  <c:formatCode>General</c:formatCode>
                  <c:ptCount val="31"/>
                  <c:pt idx="0">
                    <c:v>2</c:v>
                  </c:pt>
                  <c:pt idx="4">
                    <c:v>9</c:v>
                  </c:pt>
                  <c:pt idx="5">
                    <c:v>1</c:v>
                  </c:pt>
                  <c:pt idx="7">
                    <c:v>5</c:v>
                  </c:pt>
                  <c:pt idx="9">
                    <c:v>0</c:v>
                  </c:pt>
                  <c:pt idx="10">
                    <c:v>0</c:v>
                  </c:pt>
                  <c:pt idx="11">
                    <c:v>1</c:v>
                  </c:pt>
                  <c:pt idx="12">
                    <c:v>0</c:v>
                  </c:pt>
                  <c:pt idx="13">
                    <c:v>1</c:v>
                  </c:pt>
                  <c:pt idx="15">
                    <c:v>0</c:v>
                  </c:pt>
                  <c:pt idx="16">
                    <c:v>4</c:v>
                  </c:pt>
                  <c:pt idx="17">
                    <c:v>0</c:v>
                  </c:pt>
                  <c:pt idx="19">
                    <c:v>5</c:v>
                  </c:pt>
                  <c:pt idx="25">
                    <c:v>1</c:v>
                  </c:pt>
                  <c:pt idx="26">
                    <c:v>0</c:v>
                  </c:pt>
                  <c:pt idx="27">
                    <c:v>2</c:v>
                  </c:pt>
                  <c:pt idx="28">
                    <c:v>0</c:v>
                  </c:pt>
                </c:numCache>
              </c:numRef>
            </c:plus>
            <c:minus>
              <c:numRef>
                <c:f>Table!$AL$8:$AL$38</c:f>
                <c:numCache>
                  <c:formatCode>General</c:formatCode>
                  <c:ptCount val="31"/>
                  <c:pt idx="0">
                    <c:v>2</c:v>
                  </c:pt>
                  <c:pt idx="4">
                    <c:v>1</c:v>
                  </c:pt>
                  <c:pt idx="5">
                    <c:v>0</c:v>
                  </c:pt>
                  <c:pt idx="7">
                    <c:v>2</c:v>
                  </c:pt>
                  <c:pt idx="9">
                    <c:v>1</c:v>
                  </c:pt>
                  <c:pt idx="10">
                    <c:v>1</c:v>
                  </c:pt>
                  <c:pt idx="11">
                    <c:v>5</c:v>
                  </c:pt>
                  <c:pt idx="12">
                    <c:v>0</c:v>
                  </c:pt>
                  <c:pt idx="13">
                    <c:v>0</c:v>
                  </c:pt>
                  <c:pt idx="15">
                    <c:v>0</c:v>
                  </c:pt>
                  <c:pt idx="16">
                    <c:v>1</c:v>
                  </c:pt>
                  <c:pt idx="17">
                    <c:v>0</c:v>
                  </c:pt>
                  <c:pt idx="19">
                    <c:v>3</c:v>
                  </c:pt>
                  <c:pt idx="25">
                    <c:v>3</c:v>
                  </c:pt>
                  <c:pt idx="26">
                    <c:v>2</c:v>
                  </c:pt>
                  <c:pt idx="27">
                    <c:v>1</c:v>
                  </c:pt>
                  <c:pt idx="28">
                    <c:v>1</c:v>
                  </c:pt>
                </c:numCache>
              </c:numRef>
            </c:minus>
          </c:errBars>
          <c:xVal>
            <c:numRef>
              <c:f>Table!$BK$8:$BK$38</c:f>
              <c:numCache>
                <c:formatCode>0.00</c:formatCode>
                <c:ptCount val="31"/>
                <c:pt idx="4">
                  <c:v>5.8778665943333337</c:v>
                </c:pt>
                <c:pt idx="5">
                  <c:v>0</c:v>
                </c:pt>
                <c:pt idx="7">
                  <c:v>5.7535317739999998</c:v>
                </c:pt>
                <c:pt idx="9">
                  <c:v>3.8489868501666673</c:v>
                </c:pt>
                <c:pt idx="10">
                  <c:v>0</c:v>
                </c:pt>
                <c:pt idx="12">
                  <c:v>0</c:v>
                </c:pt>
                <c:pt idx="13">
                  <c:v>3.5959462326666665</c:v>
                </c:pt>
                <c:pt idx="15">
                  <c:v>0</c:v>
                </c:pt>
                <c:pt idx="16">
                  <c:v>7.0787935128333324</c:v>
                </c:pt>
                <c:pt idx="17">
                  <c:v>0</c:v>
                </c:pt>
                <c:pt idx="19">
                  <c:v>76.871130991499996</c:v>
                </c:pt>
                <c:pt idx="27">
                  <c:v>6.1313683955</c:v>
                </c:pt>
              </c:numCache>
            </c:numRef>
          </c:xVal>
          <c:yVal>
            <c:numRef>
              <c:f>Table!$AM$8:$AM$38</c:f>
              <c:numCache>
                <c:formatCode>0</c:formatCode>
                <c:ptCount val="31"/>
                <c:pt idx="0">
                  <c:v>11</c:v>
                </c:pt>
                <c:pt idx="4">
                  <c:v>4</c:v>
                </c:pt>
                <c:pt idx="5">
                  <c:v>1</c:v>
                </c:pt>
                <c:pt idx="7">
                  <c:v>6</c:v>
                </c:pt>
                <c:pt idx="9">
                  <c:v>4</c:v>
                </c:pt>
                <c:pt idx="10">
                  <c:v>1</c:v>
                </c:pt>
                <c:pt idx="11">
                  <c:v>21</c:v>
                </c:pt>
                <c:pt idx="12">
                  <c:v>0</c:v>
                </c:pt>
                <c:pt idx="13">
                  <c:v>3</c:v>
                </c:pt>
                <c:pt idx="15">
                  <c:v>0</c:v>
                </c:pt>
                <c:pt idx="16">
                  <c:v>4</c:v>
                </c:pt>
                <c:pt idx="17">
                  <c:v>0</c:v>
                </c:pt>
                <c:pt idx="19">
                  <c:v>54</c:v>
                </c:pt>
                <c:pt idx="25">
                  <c:v>19</c:v>
                </c:pt>
                <c:pt idx="26">
                  <c:v>4</c:v>
                </c:pt>
                <c:pt idx="27">
                  <c:v>5</c:v>
                </c:pt>
                <c:pt idx="28">
                  <c:v>3</c:v>
                </c:pt>
              </c:numCache>
            </c:numRef>
          </c:yVal>
          <c:smooth val="0"/>
          <c:extLst>
            <c:ext xmlns:c16="http://schemas.microsoft.com/office/drawing/2014/chart" uri="{C3380CC4-5D6E-409C-BE32-E72D297353CC}">
              <c16:uniqueId val="{00000000-51F5-43A1-B2F0-ABBE381184DC}"/>
            </c:ext>
          </c:extLst>
        </c:ser>
        <c:ser>
          <c:idx val="2"/>
          <c:order val="1"/>
          <c:tx>
            <c:v>50th percentile mortality estimated vs pesticide use site overlap - High and medium or low effect</c:v>
          </c:tx>
          <c:spPr>
            <a:ln w="28575">
              <a:noFill/>
            </a:ln>
          </c:spPr>
          <c:errBars>
            <c:errDir val="y"/>
            <c:errBarType val="both"/>
            <c:errValType val="cust"/>
            <c:noEndCap val="0"/>
            <c:plus>
              <c:numRef>
                <c:f>Table!$AO$8:$AO$38</c:f>
                <c:numCache>
                  <c:formatCode>General</c:formatCode>
                  <c:ptCount val="31"/>
                  <c:pt idx="0">
                    <c:v>2</c:v>
                  </c:pt>
                  <c:pt idx="4">
                    <c:v>9</c:v>
                  </c:pt>
                  <c:pt idx="5">
                    <c:v>1</c:v>
                  </c:pt>
                  <c:pt idx="7">
                    <c:v>5</c:v>
                  </c:pt>
                  <c:pt idx="9">
                    <c:v>0</c:v>
                  </c:pt>
                  <c:pt idx="10">
                    <c:v>0</c:v>
                  </c:pt>
                  <c:pt idx="11">
                    <c:v>1</c:v>
                  </c:pt>
                  <c:pt idx="12">
                    <c:v>0</c:v>
                  </c:pt>
                  <c:pt idx="13">
                    <c:v>1</c:v>
                  </c:pt>
                  <c:pt idx="15">
                    <c:v>0</c:v>
                  </c:pt>
                  <c:pt idx="16">
                    <c:v>4</c:v>
                  </c:pt>
                  <c:pt idx="17">
                    <c:v>0</c:v>
                  </c:pt>
                  <c:pt idx="19">
                    <c:v>5</c:v>
                  </c:pt>
                  <c:pt idx="25">
                    <c:v>1</c:v>
                  </c:pt>
                  <c:pt idx="26">
                    <c:v>0</c:v>
                  </c:pt>
                  <c:pt idx="27">
                    <c:v>2</c:v>
                  </c:pt>
                  <c:pt idx="28">
                    <c:v>0</c:v>
                  </c:pt>
                </c:numCache>
              </c:numRef>
            </c:plus>
            <c:minus>
              <c:numRef>
                <c:f>Table!$AL$8:$AL$38</c:f>
                <c:numCache>
                  <c:formatCode>General</c:formatCode>
                  <c:ptCount val="31"/>
                  <c:pt idx="0">
                    <c:v>2</c:v>
                  </c:pt>
                  <c:pt idx="4">
                    <c:v>1</c:v>
                  </c:pt>
                  <c:pt idx="5">
                    <c:v>0</c:v>
                  </c:pt>
                  <c:pt idx="7">
                    <c:v>2</c:v>
                  </c:pt>
                  <c:pt idx="9">
                    <c:v>1</c:v>
                  </c:pt>
                  <c:pt idx="10">
                    <c:v>1</c:v>
                  </c:pt>
                  <c:pt idx="11">
                    <c:v>5</c:v>
                  </c:pt>
                  <c:pt idx="12">
                    <c:v>0</c:v>
                  </c:pt>
                  <c:pt idx="13">
                    <c:v>0</c:v>
                  </c:pt>
                  <c:pt idx="15">
                    <c:v>0</c:v>
                  </c:pt>
                  <c:pt idx="16">
                    <c:v>1</c:v>
                  </c:pt>
                  <c:pt idx="17">
                    <c:v>0</c:v>
                  </c:pt>
                  <c:pt idx="19">
                    <c:v>3</c:v>
                  </c:pt>
                  <c:pt idx="25">
                    <c:v>3</c:v>
                  </c:pt>
                  <c:pt idx="26">
                    <c:v>2</c:v>
                  </c:pt>
                  <c:pt idx="27">
                    <c:v>1</c:v>
                  </c:pt>
                  <c:pt idx="28">
                    <c:v>1</c:v>
                  </c:pt>
                </c:numCache>
              </c:numRef>
            </c:minus>
          </c:errBars>
          <c:errBars>
            <c:errDir val="x"/>
            <c:errBarType val="both"/>
            <c:errValType val="fixedVal"/>
            <c:noEndCap val="0"/>
            <c:val val="1"/>
          </c:errBars>
          <c:xVal>
            <c:numRef>
              <c:f>Table!$BL$8:$BL$38</c:f>
              <c:numCache>
                <c:formatCode>0.00</c:formatCode>
                <c:ptCount val="31"/>
                <c:pt idx="0">
                  <c:v>12.86698</c:v>
                </c:pt>
                <c:pt idx="11">
                  <c:v>23.462485225999998</c:v>
                </c:pt>
                <c:pt idx="25">
                  <c:v>21.573282132333333</c:v>
                </c:pt>
                <c:pt idx="26">
                  <c:v>5.9484482894999999</c:v>
                </c:pt>
                <c:pt idx="28">
                  <c:v>4.8497454009999998</c:v>
                </c:pt>
              </c:numCache>
            </c:numRef>
          </c:xVal>
          <c:yVal>
            <c:numRef>
              <c:f>Table!$AM$8:$AM$38</c:f>
              <c:numCache>
                <c:formatCode>0</c:formatCode>
                <c:ptCount val="31"/>
                <c:pt idx="0">
                  <c:v>11</c:v>
                </c:pt>
                <c:pt idx="4">
                  <c:v>4</c:v>
                </c:pt>
                <c:pt idx="5">
                  <c:v>1</c:v>
                </c:pt>
                <c:pt idx="7">
                  <c:v>6</c:v>
                </c:pt>
                <c:pt idx="9">
                  <c:v>4</c:v>
                </c:pt>
                <c:pt idx="10">
                  <c:v>1</c:v>
                </c:pt>
                <c:pt idx="11">
                  <c:v>21</c:v>
                </c:pt>
                <c:pt idx="12">
                  <c:v>0</c:v>
                </c:pt>
                <c:pt idx="13">
                  <c:v>3</c:v>
                </c:pt>
                <c:pt idx="15">
                  <c:v>0</c:v>
                </c:pt>
                <c:pt idx="16">
                  <c:v>4</c:v>
                </c:pt>
                <c:pt idx="17">
                  <c:v>0</c:v>
                </c:pt>
                <c:pt idx="19">
                  <c:v>54</c:v>
                </c:pt>
                <c:pt idx="25">
                  <c:v>19</c:v>
                </c:pt>
                <c:pt idx="26">
                  <c:v>4</c:v>
                </c:pt>
                <c:pt idx="27">
                  <c:v>5</c:v>
                </c:pt>
                <c:pt idx="28">
                  <c:v>3</c:v>
                </c:pt>
              </c:numCache>
            </c:numRef>
          </c:yVal>
          <c:smooth val="0"/>
          <c:extLst>
            <c:ext xmlns:c16="http://schemas.microsoft.com/office/drawing/2014/chart" uri="{C3380CC4-5D6E-409C-BE32-E72D297353CC}">
              <c16:uniqueId val="{00000001-51F5-43A1-B2F0-ABBE381184DC}"/>
            </c:ext>
          </c:extLst>
        </c:ser>
        <c:ser>
          <c:idx val="1"/>
          <c:order val="2"/>
          <c:tx>
            <c:v>1:1 line</c:v>
          </c:tx>
          <c:spPr>
            <a:ln w="12700">
              <a:solidFill>
                <a:srgbClr val="C00000"/>
              </a:solidFill>
            </a:ln>
          </c:spPr>
          <c:marker>
            <c:symbol val="none"/>
          </c:marker>
          <c:xVal>
            <c:numRef>
              <c:f>Table!$CL$10:$CL$14</c:f>
              <c:numCache>
                <c:formatCode>General</c:formatCode>
                <c:ptCount val="5"/>
                <c:pt idx="0">
                  <c:v>0.1</c:v>
                </c:pt>
                <c:pt idx="1">
                  <c:v>10</c:v>
                </c:pt>
                <c:pt idx="2">
                  <c:v>50</c:v>
                </c:pt>
                <c:pt idx="3">
                  <c:v>70</c:v>
                </c:pt>
                <c:pt idx="4">
                  <c:v>100</c:v>
                </c:pt>
              </c:numCache>
            </c:numRef>
          </c:xVal>
          <c:yVal>
            <c:numRef>
              <c:f>Table!$CL$10:$CL$14</c:f>
              <c:numCache>
                <c:formatCode>General</c:formatCode>
                <c:ptCount val="5"/>
                <c:pt idx="0">
                  <c:v>0.1</c:v>
                </c:pt>
                <c:pt idx="1">
                  <c:v>10</c:v>
                </c:pt>
                <c:pt idx="2">
                  <c:v>50</c:v>
                </c:pt>
                <c:pt idx="3">
                  <c:v>70</c:v>
                </c:pt>
                <c:pt idx="4">
                  <c:v>100</c:v>
                </c:pt>
              </c:numCache>
            </c:numRef>
          </c:yVal>
          <c:smooth val="0"/>
          <c:extLst>
            <c:ext xmlns:c16="http://schemas.microsoft.com/office/drawing/2014/chart" uri="{C3380CC4-5D6E-409C-BE32-E72D297353CC}">
              <c16:uniqueId val="{00000002-51F5-43A1-B2F0-ABBE381184DC}"/>
            </c:ext>
          </c:extLst>
        </c:ser>
        <c:dLbls>
          <c:showLegendKey val="0"/>
          <c:showVal val="0"/>
          <c:showCatName val="0"/>
          <c:showSerName val="0"/>
          <c:showPercent val="0"/>
          <c:showBubbleSize val="0"/>
        </c:dLbls>
        <c:axId val="82820480"/>
        <c:axId val="82822656"/>
      </c:scatterChart>
      <c:valAx>
        <c:axId val="82820480"/>
        <c:scaling>
          <c:orientation val="minMax"/>
          <c:max val="100"/>
        </c:scaling>
        <c:delete val="0"/>
        <c:axPos val="b"/>
        <c:title>
          <c:tx>
            <c:rich>
              <a:bodyPr/>
              <a:lstStyle/>
              <a:p>
                <a:pPr>
                  <a:defRPr/>
                </a:pPr>
                <a:r>
                  <a:rPr lang="en-US" sz="1400"/>
                  <a:t>R-plot</a:t>
                </a:r>
                <a:r>
                  <a:rPr lang="en-US" sz="1400" baseline="0"/>
                  <a:t> - Pesticide use site overlap (percent of individuals exposed)</a:t>
                </a:r>
                <a:endParaRPr lang="en-US" sz="1400"/>
              </a:p>
            </c:rich>
          </c:tx>
          <c:overlay val="0"/>
        </c:title>
        <c:numFmt formatCode="0.00" sourceLinked="1"/>
        <c:majorTickMark val="out"/>
        <c:minorTickMark val="none"/>
        <c:tickLblPos val="nextTo"/>
        <c:crossAx val="82822656"/>
        <c:crosses val="autoZero"/>
        <c:crossBetween val="midCat"/>
      </c:valAx>
      <c:valAx>
        <c:axId val="82822656"/>
        <c:scaling>
          <c:orientation val="minMax"/>
          <c:max val="100"/>
        </c:scaling>
        <c:delete val="0"/>
        <c:axPos val="l"/>
        <c:majorGridlines/>
        <c:title>
          <c:tx>
            <c:rich>
              <a:bodyPr rot="0" vert="horz"/>
              <a:lstStyle/>
              <a:p>
                <a:pPr>
                  <a:defRPr/>
                </a:pPr>
                <a:r>
                  <a:rPr lang="en-US" u="sng"/>
                  <a:t>MagToo</a:t>
                </a:r>
                <a:r>
                  <a:rPr lang="en-US"/>
                  <a:t>l: percent</a:t>
                </a:r>
              </a:p>
              <a:p>
                <a:pPr>
                  <a:defRPr/>
                </a:pPr>
                <a:r>
                  <a:rPr lang="en-US"/>
                  <a:t> of individuals across</a:t>
                </a:r>
              </a:p>
              <a:p>
                <a:pPr>
                  <a:defRPr/>
                </a:pPr>
                <a:r>
                  <a:rPr lang="en-US"/>
                  <a:t>the species range</a:t>
                </a:r>
              </a:p>
              <a:p>
                <a:pPr>
                  <a:defRPr/>
                </a:pPr>
                <a:r>
                  <a:rPr lang="en-US"/>
                  <a:t>estimated</a:t>
                </a:r>
              </a:p>
              <a:p>
                <a:pPr>
                  <a:defRPr/>
                </a:pPr>
                <a:r>
                  <a:rPr lang="en-US"/>
                  <a:t>to be killed</a:t>
                </a:r>
              </a:p>
              <a:p>
                <a:pPr>
                  <a:defRPr/>
                </a:pPr>
                <a:r>
                  <a:rPr lang="en-US"/>
                  <a:t> </a:t>
                </a:r>
              </a:p>
            </c:rich>
          </c:tx>
          <c:overlay val="0"/>
        </c:title>
        <c:numFmt formatCode="0" sourceLinked="1"/>
        <c:majorTickMark val="out"/>
        <c:minorTickMark val="none"/>
        <c:tickLblPos val="nextTo"/>
        <c:crossAx val="82820480"/>
        <c:crosses val="autoZero"/>
        <c:crossBetween val="midCat"/>
      </c:valAx>
    </c:plotArea>
    <c:legend>
      <c:legendPos val="r"/>
      <c:layout>
        <c:manualLayout>
          <c:xMode val="edge"/>
          <c:yMode val="edge"/>
          <c:x val="0.81370215061815154"/>
          <c:y val="0.24127237826614956"/>
          <c:w val="0.18629784938184848"/>
          <c:h val="0.42661064754965333"/>
        </c:manualLayout>
      </c:layout>
      <c:overlay val="0"/>
    </c:legend>
    <c:plotVisOnly val="1"/>
    <c:dispBlanksAs val="gap"/>
    <c:showDLblsOverMax val="0"/>
  </c:chart>
  <c:printSettings>
    <c:headerFooter/>
    <c:pageMargins b="0.75" l="0.25" r="0.25" t="0.75" header="0.3" footer="0.3"/>
    <c:pageSetup orientation="landscape"/>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xdr:col>
      <xdr:colOff>22860</xdr:colOff>
      <xdr:row>4</xdr:row>
      <xdr:rowOff>0</xdr:rowOff>
    </xdr:from>
    <xdr:to>
      <xdr:col>21</xdr:col>
      <xdr:colOff>38100</xdr:colOff>
      <xdr:row>32</xdr:row>
      <xdr:rowOff>7620</xdr:rowOff>
    </xdr:to>
    <xdr:graphicFrame macro="">
      <xdr:nvGraphicFramePr>
        <xdr:cNvPr id="3" name="Chart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53340</xdr:colOff>
      <xdr:row>32</xdr:row>
      <xdr:rowOff>152399</xdr:rowOff>
    </xdr:from>
    <xdr:to>
      <xdr:col>21</xdr:col>
      <xdr:colOff>68580</xdr:colOff>
      <xdr:row>60</xdr:row>
      <xdr:rowOff>144780</xdr:rowOff>
    </xdr:to>
    <xdr:graphicFrame macro="">
      <xdr:nvGraphicFramePr>
        <xdr:cNvPr id="4" name="Chart 3">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xdr:colOff>
      <xdr:row>63</xdr:row>
      <xdr:rowOff>22273</xdr:rowOff>
    </xdr:from>
    <xdr:to>
      <xdr:col>21</xdr:col>
      <xdr:colOff>15240</xdr:colOff>
      <xdr:row>90</xdr:row>
      <xdr:rowOff>165882</xdr:rowOff>
    </xdr:to>
    <xdr:graphicFrame macro="">
      <xdr:nvGraphicFramePr>
        <xdr:cNvPr id="5" name="Chart 4">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15240</xdr:colOff>
      <xdr:row>92</xdr:row>
      <xdr:rowOff>129540</xdr:rowOff>
    </xdr:from>
    <xdr:to>
      <xdr:col>21</xdr:col>
      <xdr:colOff>22860</xdr:colOff>
      <xdr:row>120</xdr:row>
      <xdr:rowOff>144781</xdr:rowOff>
    </xdr:to>
    <xdr:graphicFrame macro="">
      <xdr:nvGraphicFramePr>
        <xdr:cNvPr id="6" name="Chart 5">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40</xdr:col>
      <xdr:colOff>601981</xdr:colOff>
      <xdr:row>4</xdr:row>
      <xdr:rowOff>15240</xdr:rowOff>
    </xdr:from>
    <xdr:to>
      <xdr:col>61</xdr:col>
      <xdr:colOff>1</xdr:colOff>
      <xdr:row>32</xdr:row>
      <xdr:rowOff>0</xdr:rowOff>
    </xdr:to>
    <xdr:graphicFrame macro="">
      <xdr:nvGraphicFramePr>
        <xdr:cNvPr id="8" name="Chart 7">
          <a:extLst>
            <a:ext uri="{FF2B5EF4-FFF2-40B4-BE49-F238E27FC236}">
              <a16:creationId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40</xdr:col>
      <xdr:colOff>594360</xdr:colOff>
      <xdr:row>32</xdr:row>
      <xdr:rowOff>160021</xdr:rowOff>
    </xdr:from>
    <xdr:to>
      <xdr:col>60</xdr:col>
      <xdr:colOff>594360</xdr:colOff>
      <xdr:row>60</xdr:row>
      <xdr:rowOff>152401</xdr:rowOff>
    </xdr:to>
    <xdr:graphicFrame macro="">
      <xdr:nvGraphicFramePr>
        <xdr:cNvPr id="9" name="Chart 8">
          <a:extLst>
            <a:ext uri="{FF2B5EF4-FFF2-40B4-BE49-F238E27FC236}">
              <a16:creationId xmlns:a16="http://schemas.microsoft.com/office/drawing/2014/main" id="{00000000-0008-0000-01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21</xdr:col>
      <xdr:colOff>586740</xdr:colOff>
      <xdr:row>4</xdr:row>
      <xdr:rowOff>0</xdr:rowOff>
    </xdr:from>
    <xdr:to>
      <xdr:col>39</xdr:col>
      <xdr:colOff>30480</xdr:colOff>
      <xdr:row>31</xdr:row>
      <xdr:rowOff>167640</xdr:rowOff>
    </xdr:to>
    <xdr:graphicFrame macro="">
      <xdr:nvGraphicFramePr>
        <xdr:cNvPr id="12" name="Chart 11">
          <a:extLst>
            <a:ext uri="{FF2B5EF4-FFF2-40B4-BE49-F238E27FC236}">
              <a16:creationId xmlns:a16="http://schemas.microsoft.com/office/drawing/2014/main"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22</xdr:col>
      <xdr:colOff>30480</xdr:colOff>
      <xdr:row>32</xdr:row>
      <xdr:rowOff>93345</xdr:rowOff>
    </xdr:from>
    <xdr:to>
      <xdr:col>39</xdr:col>
      <xdr:colOff>83820</xdr:colOff>
      <xdr:row>60</xdr:row>
      <xdr:rowOff>78105</xdr:rowOff>
    </xdr:to>
    <xdr:graphicFrame macro="">
      <xdr:nvGraphicFramePr>
        <xdr:cNvPr id="13" name="Chart 12">
          <a:extLst>
            <a:ext uri="{FF2B5EF4-FFF2-40B4-BE49-F238E27FC236}">
              <a16:creationId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21</xdr:col>
      <xdr:colOff>586740</xdr:colOff>
      <xdr:row>63</xdr:row>
      <xdr:rowOff>0</xdr:rowOff>
    </xdr:from>
    <xdr:to>
      <xdr:col>39</xdr:col>
      <xdr:colOff>30480</xdr:colOff>
      <xdr:row>90</xdr:row>
      <xdr:rowOff>167640</xdr:rowOff>
    </xdr:to>
    <xdr:graphicFrame macro="">
      <xdr:nvGraphicFramePr>
        <xdr:cNvPr id="14" name="Chart 13">
          <a:extLst>
            <a:ext uri="{FF2B5EF4-FFF2-40B4-BE49-F238E27FC236}">
              <a16:creationId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0</xdr:colOff>
      <xdr:row>93</xdr:row>
      <xdr:rowOff>0</xdr:rowOff>
    </xdr:from>
    <xdr:to>
      <xdr:col>39</xdr:col>
      <xdr:colOff>53340</xdr:colOff>
      <xdr:row>120</xdr:row>
      <xdr:rowOff>167640</xdr:rowOff>
    </xdr:to>
    <xdr:graphicFrame macro="">
      <xdr:nvGraphicFramePr>
        <xdr:cNvPr id="15" name="Chart 14">
          <a:extLst>
            <a:ext uri="{FF2B5EF4-FFF2-40B4-BE49-F238E27FC236}">
              <a16:creationId xmlns:a16="http://schemas.microsoft.com/office/drawing/2014/main" id="{00000000-0008-0000-01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3.epa.gov/Users/cpeck03/Desktop/test/Aquatic_KB_%20Worksheet_Branchinecta_conservati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1"/>
      <sheetName val="Sheet2"/>
      <sheetName val="Sheet3"/>
    </sheetNames>
    <sheetDataSet>
      <sheetData sheetId="0" refreshError="1"/>
      <sheetData sheetId="1">
        <row r="2">
          <cell r="A2" t="str">
            <v>Migrates entirely within seawater</v>
          </cell>
        </row>
        <row r="3">
          <cell r="A3" t="str">
            <v>Migrates entirely within freshwater habitats</v>
          </cell>
        </row>
        <row r="4">
          <cell r="A4" t="str">
            <v>Migrates from seawater to freshwater as adults to spawn (anadromous)</v>
          </cell>
        </row>
        <row r="5">
          <cell r="A5" t="str">
            <v>Migrates from freshwater to seawater as adults to spawn</v>
          </cell>
        </row>
        <row r="6">
          <cell r="A6" t="str">
            <v>Brief freshwater phase during juvenile stage</v>
          </cell>
        </row>
        <row r="7">
          <cell r="A7" t="str">
            <v>Non-migrant</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topLeftCell="A6" workbookViewId="0">
      <selection activeCell="A4" sqref="A4"/>
    </sheetView>
  </sheetViews>
  <sheetFormatPr defaultRowHeight="14.5" x14ac:dyDescent="0.35"/>
  <cols>
    <col min="1" max="1" width="115.1796875" customWidth="1"/>
  </cols>
  <sheetData>
    <row r="1" spans="1:1" x14ac:dyDescent="0.35">
      <c r="A1" s="143" t="s">
        <v>0</v>
      </c>
    </row>
    <row r="2" spans="1:1" ht="59.25" customHeight="1" x14ac:dyDescent="0.35">
      <c r="A2" s="1" t="s">
        <v>1</v>
      </c>
    </row>
    <row r="3" spans="1:1" x14ac:dyDescent="0.35">
      <c r="A3" s="144" t="s">
        <v>2</v>
      </c>
    </row>
    <row r="4" spans="1:1" ht="156" customHeight="1" x14ac:dyDescent="0.35">
      <c r="A4" s="1" t="s">
        <v>3</v>
      </c>
    </row>
    <row r="5" spans="1:1" x14ac:dyDescent="0.35">
      <c r="A5" s="145" t="s">
        <v>4</v>
      </c>
    </row>
    <row r="6" spans="1:1" ht="203" x14ac:dyDescent="0.35">
      <c r="A6" s="1" t="s">
        <v>5</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W34:AO121"/>
  <sheetViews>
    <sheetView zoomScale="80" zoomScaleNormal="80" workbookViewId="0">
      <selection activeCell="BD2" sqref="BD2"/>
    </sheetView>
  </sheetViews>
  <sheetFormatPr defaultRowHeight="14.5" x14ac:dyDescent="0.35"/>
  <cols>
    <col min="23" max="40" width="8.81640625" style="99"/>
  </cols>
  <sheetData>
    <row r="34" spans="41:41" x14ac:dyDescent="0.35">
      <c r="AO34" s="100"/>
    </row>
    <row r="35" spans="41:41" x14ac:dyDescent="0.35">
      <c r="AO35" s="100"/>
    </row>
    <row r="36" spans="41:41" x14ac:dyDescent="0.35">
      <c r="AO36" s="100"/>
    </row>
    <row r="37" spans="41:41" x14ac:dyDescent="0.35">
      <c r="AO37" s="100"/>
    </row>
    <row r="38" spans="41:41" x14ac:dyDescent="0.35">
      <c r="AO38" s="100"/>
    </row>
    <row r="39" spans="41:41" x14ac:dyDescent="0.35">
      <c r="AO39" s="100"/>
    </row>
    <row r="40" spans="41:41" x14ac:dyDescent="0.35">
      <c r="AO40" s="100"/>
    </row>
    <row r="41" spans="41:41" x14ac:dyDescent="0.35">
      <c r="AO41" s="100"/>
    </row>
    <row r="42" spans="41:41" x14ac:dyDescent="0.35">
      <c r="AO42" s="100"/>
    </row>
    <row r="43" spans="41:41" x14ac:dyDescent="0.35">
      <c r="AO43" s="100"/>
    </row>
    <row r="44" spans="41:41" x14ac:dyDescent="0.35">
      <c r="AO44" s="100"/>
    </row>
    <row r="45" spans="41:41" x14ac:dyDescent="0.35">
      <c r="AO45" s="100"/>
    </row>
    <row r="46" spans="41:41" x14ac:dyDescent="0.35">
      <c r="AO46" s="100"/>
    </row>
    <row r="47" spans="41:41" x14ac:dyDescent="0.35">
      <c r="AO47" s="100"/>
    </row>
    <row r="48" spans="41:41" x14ac:dyDescent="0.35">
      <c r="AO48" s="100"/>
    </row>
    <row r="49" spans="41:41" x14ac:dyDescent="0.35">
      <c r="AO49" s="100"/>
    </row>
    <row r="50" spans="41:41" x14ac:dyDescent="0.35">
      <c r="AO50" s="100"/>
    </row>
    <row r="51" spans="41:41" x14ac:dyDescent="0.35">
      <c r="AO51" s="100"/>
    </row>
    <row r="52" spans="41:41" x14ac:dyDescent="0.35">
      <c r="AO52" s="100"/>
    </row>
    <row r="53" spans="41:41" x14ac:dyDescent="0.35">
      <c r="AO53" s="100"/>
    </row>
    <row r="54" spans="41:41" x14ac:dyDescent="0.35">
      <c r="AO54" s="100"/>
    </row>
    <row r="55" spans="41:41" x14ac:dyDescent="0.35">
      <c r="AO55" s="100"/>
    </row>
    <row r="56" spans="41:41" x14ac:dyDescent="0.35">
      <c r="AO56" s="100"/>
    </row>
    <row r="57" spans="41:41" x14ac:dyDescent="0.35">
      <c r="AO57" s="100"/>
    </row>
    <row r="58" spans="41:41" x14ac:dyDescent="0.35">
      <c r="AO58" s="100"/>
    </row>
    <row r="59" spans="41:41" x14ac:dyDescent="0.35">
      <c r="AO59" s="100"/>
    </row>
    <row r="60" spans="41:41" x14ac:dyDescent="0.35">
      <c r="AO60" s="100"/>
    </row>
    <row r="61" spans="41:41" x14ac:dyDescent="0.35">
      <c r="AO61" s="100"/>
    </row>
    <row r="62" spans="41:41" x14ac:dyDescent="0.35">
      <c r="AO62" s="100"/>
    </row>
    <row r="63" spans="41:41" x14ac:dyDescent="0.35">
      <c r="AO63" s="100"/>
    </row>
    <row r="64" spans="41:41" x14ac:dyDescent="0.35">
      <c r="AO64" s="100"/>
    </row>
    <row r="65" spans="41:41" x14ac:dyDescent="0.35">
      <c r="AO65" s="100"/>
    </row>
    <row r="66" spans="41:41" x14ac:dyDescent="0.35">
      <c r="AO66" s="100"/>
    </row>
    <row r="67" spans="41:41" x14ac:dyDescent="0.35">
      <c r="AO67" s="100"/>
    </row>
    <row r="68" spans="41:41" x14ac:dyDescent="0.35">
      <c r="AO68" s="100"/>
    </row>
    <row r="69" spans="41:41" x14ac:dyDescent="0.35">
      <c r="AO69" s="100"/>
    </row>
    <row r="70" spans="41:41" x14ac:dyDescent="0.35">
      <c r="AO70" s="100"/>
    </row>
    <row r="71" spans="41:41" x14ac:dyDescent="0.35">
      <c r="AO71" s="100"/>
    </row>
    <row r="72" spans="41:41" x14ac:dyDescent="0.35">
      <c r="AO72" s="100"/>
    </row>
    <row r="73" spans="41:41" x14ac:dyDescent="0.35">
      <c r="AO73" s="100"/>
    </row>
    <row r="74" spans="41:41" x14ac:dyDescent="0.35">
      <c r="AO74" s="100"/>
    </row>
    <row r="75" spans="41:41" x14ac:dyDescent="0.35">
      <c r="AO75" s="100"/>
    </row>
    <row r="76" spans="41:41" x14ac:dyDescent="0.35">
      <c r="AO76" s="100"/>
    </row>
    <row r="77" spans="41:41" x14ac:dyDescent="0.35">
      <c r="AO77" s="100"/>
    </row>
    <row r="78" spans="41:41" x14ac:dyDescent="0.35">
      <c r="AO78" s="100"/>
    </row>
    <row r="79" spans="41:41" x14ac:dyDescent="0.35">
      <c r="AO79" s="100"/>
    </row>
    <row r="80" spans="41:41" x14ac:dyDescent="0.35">
      <c r="AO80" s="100"/>
    </row>
    <row r="81" spans="41:41" x14ac:dyDescent="0.35">
      <c r="AO81" s="100"/>
    </row>
    <row r="82" spans="41:41" x14ac:dyDescent="0.35">
      <c r="AO82" s="100"/>
    </row>
    <row r="83" spans="41:41" x14ac:dyDescent="0.35">
      <c r="AO83" s="100"/>
    </row>
    <row r="84" spans="41:41" x14ac:dyDescent="0.35">
      <c r="AO84" s="100"/>
    </row>
    <row r="85" spans="41:41" x14ac:dyDescent="0.35">
      <c r="AO85" s="100"/>
    </row>
    <row r="86" spans="41:41" x14ac:dyDescent="0.35">
      <c r="AO86" s="100"/>
    </row>
    <row r="87" spans="41:41" x14ac:dyDescent="0.35">
      <c r="AO87" s="100"/>
    </row>
    <row r="88" spans="41:41" x14ac:dyDescent="0.35">
      <c r="AO88" s="100"/>
    </row>
    <row r="89" spans="41:41" x14ac:dyDescent="0.35">
      <c r="AO89" s="100"/>
    </row>
    <row r="90" spans="41:41" x14ac:dyDescent="0.35">
      <c r="AO90" s="100"/>
    </row>
    <row r="91" spans="41:41" x14ac:dyDescent="0.35">
      <c r="AO91" s="100"/>
    </row>
    <row r="92" spans="41:41" x14ac:dyDescent="0.35">
      <c r="AO92" s="100"/>
    </row>
    <row r="93" spans="41:41" x14ac:dyDescent="0.35">
      <c r="AO93" s="100"/>
    </row>
    <row r="94" spans="41:41" x14ac:dyDescent="0.35">
      <c r="AO94" s="100"/>
    </row>
    <row r="95" spans="41:41" x14ac:dyDescent="0.35">
      <c r="AO95" s="100"/>
    </row>
    <row r="96" spans="41:41" x14ac:dyDescent="0.35">
      <c r="AO96" s="100"/>
    </row>
    <row r="97" spans="41:41" x14ac:dyDescent="0.35">
      <c r="AO97" s="100"/>
    </row>
    <row r="98" spans="41:41" x14ac:dyDescent="0.35">
      <c r="AO98" s="100"/>
    </row>
    <row r="99" spans="41:41" x14ac:dyDescent="0.35">
      <c r="AO99" s="100"/>
    </row>
    <row r="100" spans="41:41" x14ac:dyDescent="0.35">
      <c r="AO100" s="100"/>
    </row>
    <row r="101" spans="41:41" x14ac:dyDescent="0.35">
      <c r="AO101" s="100"/>
    </row>
    <row r="102" spans="41:41" x14ac:dyDescent="0.35">
      <c r="AO102" s="100"/>
    </row>
    <row r="103" spans="41:41" x14ac:dyDescent="0.35">
      <c r="AO103" s="100"/>
    </row>
    <row r="104" spans="41:41" x14ac:dyDescent="0.35">
      <c r="AO104" s="100"/>
    </row>
    <row r="105" spans="41:41" x14ac:dyDescent="0.35">
      <c r="AO105" s="100"/>
    </row>
    <row r="106" spans="41:41" x14ac:dyDescent="0.35">
      <c r="AO106" s="100"/>
    </row>
    <row r="107" spans="41:41" x14ac:dyDescent="0.35">
      <c r="AO107" s="100"/>
    </row>
    <row r="108" spans="41:41" x14ac:dyDescent="0.35">
      <c r="AO108" s="100"/>
    </row>
    <row r="109" spans="41:41" x14ac:dyDescent="0.35">
      <c r="AO109" s="100"/>
    </row>
    <row r="110" spans="41:41" x14ac:dyDescent="0.35">
      <c r="AO110" s="100"/>
    </row>
    <row r="111" spans="41:41" x14ac:dyDescent="0.35">
      <c r="AO111" s="100"/>
    </row>
    <row r="112" spans="41:41" x14ac:dyDescent="0.35">
      <c r="AO112" s="100"/>
    </row>
    <row r="113" spans="41:41" x14ac:dyDescent="0.35">
      <c r="AO113" s="100"/>
    </row>
    <row r="114" spans="41:41" x14ac:dyDescent="0.35">
      <c r="AO114" s="100"/>
    </row>
    <row r="115" spans="41:41" x14ac:dyDescent="0.35">
      <c r="AO115" s="100"/>
    </row>
    <row r="116" spans="41:41" x14ac:dyDescent="0.35">
      <c r="AO116" s="100"/>
    </row>
    <row r="117" spans="41:41" x14ac:dyDescent="0.35">
      <c r="AO117" s="100"/>
    </row>
    <row r="118" spans="41:41" x14ac:dyDescent="0.35">
      <c r="AO118" s="100"/>
    </row>
    <row r="119" spans="41:41" x14ac:dyDescent="0.35">
      <c r="AO119" s="100"/>
    </row>
    <row r="120" spans="41:41" x14ac:dyDescent="0.35">
      <c r="AO120" s="100"/>
    </row>
    <row r="121" spans="41:41" x14ac:dyDescent="0.35">
      <c r="AO121" s="100"/>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N39"/>
  <sheetViews>
    <sheetView tabSelected="1" zoomScale="60" zoomScaleNormal="60" workbookViewId="0">
      <pane xSplit="5" ySplit="7" topLeftCell="F8" activePane="bottomRight" state="frozen"/>
      <selection pane="topRight" activeCell="F1" sqref="F1"/>
      <selection pane="bottomLeft" activeCell="A8" sqref="A8"/>
      <selection pane="bottomRight" activeCell="A2" sqref="A2"/>
    </sheetView>
  </sheetViews>
  <sheetFormatPr defaultRowHeight="14.5" x14ac:dyDescent="0.35"/>
  <cols>
    <col min="1" max="1" width="21.81640625" style="1" customWidth="1"/>
    <col min="2" max="2" width="20.453125" customWidth="1"/>
    <col min="3" max="3" width="29.453125" customWidth="1"/>
    <col min="4" max="4" width="30.54296875" customWidth="1"/>
    <col min="5" max="5" width="11" customWidth="1"/>
    <col min="6" max="6" width="12.81640625" customWidth="1"/>
    <col min="7" max="7" width="6.54296875" style="2" customWidth="1"/>
    <col min="8" max="13" width="5.453125" style="2" customWidth="1"/>
    <col min="14" max="14" width="44.1796875" style="94" customWidth="1"/>
    <col min="15" max="20" width="5.453125" style="2" customWidth="1"/>
    <col min="21" max="21" width="21" style="94" customWidth="1"/>
    <col min="22" max="27" width="4.81640625" style="2" customWidth="1"/>
    <col min="28" max="28" width="19.81640625" style="94" customWidth="1"/>
    <col min="29" max="34" width="5.453125" style="2" customWidth="1"/>
    <col min="35" max="35" width="21.54296875" style="94" customWidth="1"/>
    <col min="36" max="41" width="5.54296875" style="2" customWidth="1"/>
    <col min="42" max="42" width="27.1796875" style="94" customWidth="1"/>
    <col min="43" max="47" width="4.81640625" style="2" customWidth="1"/>
    <col min="48" max="48" width="5.81640625" style="2" customWidth="1"/>
    <col min="49" max="49" width="20.453125" style="94" customWidth="1"/>
    <col min="50" max="51" width="16.1796875" customWidth="1"/>
    <col min="52" max="53" width="16.1796875" style="99" customWidth="1"/>
    <col min="54" max="54" width="16.1796875" customWidth="1"/>
    <col min="55" max="55" width="16.1796875" style="99" customWidth="1"/>
    <col min="56" max="56" width="16.1796875" customWidth="1"/>
    <col min="57" max="66" width="16.1796875" style="99" customWidth="1"/>
    <col min="67" max="67" width="18.54296875" style="99" customWidth="1"/>
    <col min="68" max="68" width="16.1796875" style="99" customWidth="1"/>
    <col min="69" max="69" width="12.54296875" customWidth="1"/>
    <col min="70" max="70" width="12.453125" style="99" customWidth="1"/>
    <col min="71" max="71" width="7.453125" customWidth="1"/>
    <col min="72" max="72" width="7.54296875" customWidth="1"/>
    <col min="73" max="73" width="8.453125" customWidth="1"/>
    <col min="74" max="74" width="8.81640625" customWidth="1"/>
    <col min="75" max="75" width="11.81640625" customWidth="1"/>
    <col min="76" max="76" width="10.453125" customWidth="1"/>
    <col min="77" max="77" width="12.453125" customWidth="1"/>
    <col min="78" max="78" width="12.54296875" bestFit="1" customWidth="1"/>
    <col min="79" max="79" width="9" bestFit="1" customWidth="1"/>
    <col min="80" max="80" width="12" customWidth="1"/>
    <col min="81" max="81" width="7.81640625" customWidth="1"/>
    <col min="82" max="82" width="9" bestFit="1" customWidth="1"/>
    <col min="83" max="83" width="11.1796875" customWidth="1"/>
    <col min="84" max="84" width="9" bestFit="1" customWidth="1"/>
    <col min="85" max="85" width="10" customWidth="1"/>
    <col min="86" max="86" width="11.453125" bestFit="1" customWidth="1"/>
    <col min="87" max="87" width="9" bestFit="1" customWidth="1"/>
    <col min="88" max="88" width="9.54296875" bestFit="1" customWidth="1"/>
    <col min="92" max="92" width="17.1796875" customWidth="1"/>
  </cols>
  <sheetData>
    <row r="1" spans="1:92" ht="18.5" x14ac:dyDescent="0.35">
      <c r="A1" s="256" t="s">
        <v>180</v>
      </c>
      <c r="B1" s="99"/>
      <c r="C1" s="99"/>
      <c r="D1" s="99"/>
      <c r="E1" s="99"/>
      <c r="F1" s="99"/>
      <c r="H1" s="247" t="s">
        <v>6</v>
      </c>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L1" s="248"/>
      <c r="AM1" s="248"/>
      <c r="AN1" s="248"/>
      <c r="AO1" s="248"/>
      <c r="AP1" s="248"/>
      <c r="AQ1" s="248"/>
      <c r="AR1" s="248"/>
      <c r="AS1" s="248"/>
      <c r="AT1" s="248"/>
      <c r="AU1" s="248"/>
      <c r="AV1" s="248"/>
      <c r="AW1" s="248"/>
      <c r="AX1" s="99"/>
      <c r="AY1" s="99"/>
      <c r="BB1" s="99"/>
      <c r="BD1" s="99"/>
      <c r="BQ1" s="99"/>
      <c r="BS1" s="99"/>
      <c r="BT1" s="99"/>
      <c r="BU1" s="99"/>
      <c r="BV1" s="99"/>
      <c r="BW1" s="99"/>
      <c r="BX1" s="99"/>
      <c r="BY1" s="99"/>
      <c r="BZ1" s="99"/>
      <c r="CA1" s="99"/>
      <c r="CB1" s="99"/>
      <c r="CC1" s="99"/>
      <c r="CD1" s="99"/>
      <c r="CE1" s="99"/>
      <c r="CF1" s="99"/>
      <c r="CG1" s="99"/>
      <c r="CH1" s="99"/>
      <c r="CI1" s="99"/>
      <c r="CJ1" s="99"/>
      <c r="CK1" s="99"/>
      <c r="CL1" s="99"/>
      <c r="CM1" s="99"/>
      <c r="CN1" s="99"/>
    </row>
    <row r="2" spans="1:92" ht="30" customHeight="1" x14ac:dyDescent="0.35">
      <c r="A2" s="257" t="s">
        <v>179</v>
      </c>
      <c r="B2" s="99"/>
      <c r="C2" s="99"/>
      <c r="D2" s="99"/>
      <c r="E2" s="99"/>
      <c r="F2" s="99"/>
      <c r="H2" s="249" t="s">
        <v>7</v>
      </c>
      <c r="I2" s="250"/>
      <c r="J2" s="250"/>
      <c r="K2" s="250"/>
      <c r="L2" s="250"/>
      <c r="M2" s="250"/>
      <c r="N2" s="250"/>
      <c r="O2" s="250"/>
      <c r="P2" s="250"/>
      <c r="Q2" s="250"/>
      <c r="R2" s="250"/>
      <c r="S2" s="250"/>
      <c r="T2" s="250"/>
      <c r="U2" s="250"/>
      <c r="V2" s="250"/>
      <c r="W2" s="250"/>
      <c r="X2" s="250"/>
      <c r="Y2" s="250"/>
      <c r="Z2" s="250"/>
      <c r="AA2" s="250"/>
      <c r="AB2" s="250"/>
      <c r="AC2" s="250"/>
      <c r="AD2" s="250"/>
      <c r="AE2" s="250"/>
      <c r="AF2" s="250"/>
      <c r="AG2" s="250"/>
      <c r="AH2" s="250"/>
      <c r="AI2" s="250"/>
      <c r="AJ2" s="250"/>
      <c r="AK2" s="250"/>
      <c r="AL2" s="250"/>
      <c r="AM2" s="250"/>
      <c r="AN2" s="250"/>
      <c r="AO2" s="250"/>
      <c r="AP2" s="250"/>
      <c r="AQ2" s="250"/>
      <c r="AR2" s="250"/>
      <c r="AS2" s="250"/>
      <c r="AT2" s="250"/>
      <c r="AU2" s="250"/>
      <c r="AV2" s="250"/>
      <c r="AW2" s="250"/>
      <c r="AX2" s="99"/>
      <c r="AY2" s="99"/>
      <c r="BB2" s="99"/>
      <c r="BD2" s="99"/>
      <c r="BQ2" s="99"/>
      <c r="BS2" s="99"/>
      <c r="BT2" s="99"/>
      <c r="BU2" s="99"/>
      <c r="BV2" s="99"/>
      <c r="BW2" s="99"/>
      <c r="BX2" s="99"/>
      <c r="BY2" s="99"/>
      <c r="BZ2" s="99"/>
      <c r="CA2" s="99"/>
      <c r="CB2" s="99"/>
      <c r="CC2" s="99"/>
      <c r="CD2" s="99"/>
      <c r="CE2" s="99"/>
      <c r="CF2" s="99"/>
      <c r="CG2" s="99"/>
      <c r="CH2" s="99"/>
      <c r="CI2" s="99"/>
      <c r="CJ2" s="99"/>
      <c r="CK2" s="99"/>
      <c r="CL2" s="99"/>
      <c r="CM2" s="99"/>
      <c r="CN2" s="99"/>
    </row>
    <row r="3" spans="1:92" ht="57" customHeight="1" x14ac:dyDescent="0.35">
      <c r="B3" s="99"/>
      <c r="C3" s="99"/>
      <c r="D3" s="99"/>
      <c r="E3" s="99"/>
      <c r="F3" s="99"/>
      <c r="H3" s="251" t="s">
        <v>8</v>
      </c>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c r="AS3" s="252"/>
      <c r="AT3" s="252"/>
      <c r="AU3" s="252"/>
      <c r="AV3" s="252"/>
      <c r="AW3" s="252"/>
      <c r="AX3" s="99"/>
      <c r="AY3" s="99"/>
      <c r="BB3" s="99"/>
      <c r="BD3" s="99"/>
      <c r="BQ3" s="99"/>
      <c r="BS3" s="99"/>
      <c r="BT3" s="99"/>
      <c r="BU3" s="99"/>
      <c r="BV3" s="99"/>
      <c r="BW3" s="99"/>
      <c r="BX3" s="99"/>
      <c r="BY3" s="99"/>
      <c r="BZ3" s="99"/>
      <c r="CA3" s="99"/>
      <c r="CB3" s="99"/>
      <c r="CC3" s="99"/>
      <c r="CD3" s="99"/>
      <c r="CE3" s="99"/>
      <c r="CF3" s="99"/>
      <c r="CG3" s="99"/>
      <c r="CH3" s="99"/>
      <c r="CI3" s="99"/>
      <c r="CJ3" s="99"/>
      <c r="CK3" s="99"/>
      <c r="CL3" s="99"/>
      <c r="CM3" s="99"/>
      <c r="CN3" s="99"/>
    </row>
    <row r="4" spans="1:92" ht="31.4" customHeight="1" thickBot="1" x14ac:dyDescent="0.4">
      <c r="B4" s="99"/>
      <c r="C4" s="99"/>
      <c r="D4" s="99"/>
      <c r="E4" s="99"/>
      <c r="F4" s="99"/>
      <c r="H4" s="245" t="s">
        <v>9</v>
      </c>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246"/>
      <c r="AP4" s="246"/>
      <c r="AQ4" s="246"/>
      <c r="AR4" s="246"/>
      <c r="AS4" s="246"/>
      <c r="AT4" s="246"/>
      <c r="AU4" s="246"/>
      <c r="AV4" s="246"/>
      <c r="AW4" s="246"/>
      <c r="AX4" s="99"/>
      <c r="AY4" s="99"/>
      <c r="BB4" s="99"/>
      <c r="BD4" s="99"/>
      <c r="BQ4" s="99"/>
      <c r="BS4" s="99"/>
      <c r="BT4" s="99"/>
      <c r="BU4" s="205"/>
      <c r="BV4" s="205"/>
      <c r="BW4" s="205"/>
      <c r="BX4" s="205"/>
      <c r="BY4" s="205"/>
      <c r="BZ4" s="205"/>
      <c r="CA4" s="205"/>
      <c r="CB4" s="205"/>
      <c r="CC4" s="205"/>
      <c r="CD4" s="205"/>
      <c r="CE4" s="205"/>
      <c r="CF4" s="205"/>
      <c r="CG4" s="205"/>
      <c r="CH4" s="205"/>
      <c r="CI4" s="205"/>
      <c r="CJ4" s="205"/>
      <c r="CK4" s="99"/>
      <c r="CL4" s="99"/>
      <c r="CM4" s="99"/>
      <c r="CN4" s="99"/>
    </row>
    <row r="5" spans="1:92" ht="26.5" customHeight="1" thickBot="1" x14ac:dyDescent="0.4">
      <c r="B5" s="99"/>
      <c r="C5" s="99"/>
      <c r="D5" s="99"/>
      <c r="E5" s="99"/>
      <c r="F5" s="99"/>
      <c r="H5" s="243" t="s">
        <v>10</v>
      </c>
      <c r="I5" s="244"/>
      <c r="J5" s="244"/>
      <c r="K5" s="244"/>
      <c r="L5" s="244"/>
      <c r="M5" s="244"/>
      <c r="N5" s="244"/>
      <c r="O5" s="243" t="s">
        <v>11</v>
      </c>
      <c r="P5" s="244"/>
      <c r="Q5" s="244"/>
      <c r="R5" s="244"/>
      <c r="S5" s="244"/>
      <c r="T5" s="244"/>
      <c r="U5" s="244"/>
      <c r="V5" s="243" t="s">
        <v>12</v>
      </c>
      <c r="W5" s="244"/>
      <c r="X5" s="244"/>
      <c r="Y5" s="244"/>
      <c r="Z5" s="244"/>
      <c r="AA5" s="244"/>
      <c r="AB5" s="244"/>
      <c r="AC5" s="243" t="s">
        <v>13</v>
      </c>
      <c r="AD5" s="244"/>
      <c r="AE5" s="244"/>
      <c r="AF5" s="244"/>
      <c r="AG5" s="244"/>
      <c r="AH5" s="244"/>
      <c r="AI5" s="244"/>
      <c r="AJ5" s="243" t="s">
        <v>14</v>
      </c>
      <c r="AK5" s="244"/>
      <c r="AL5" s="244"/>
      <c r="AM5" s="244"/>
      <c r="AN5" s="244"/>
      <c r="AO5" s="244"/>
      <c r="AP5" s="244"/>
      <c r="AQ5" s="243" t="s">
        <v>15</v>
      </c>
      <c r="AR5" s="244"/>
      <c r="AS5" s="244"/>
      <c r="AT5" s="244"/>
      <c r="AU5" s="244"/>
      <c r="AV5" s="244"/>
      <c r="AW5" s="244"/>
      <c r="AX5" s="99"/>
      <c r="AY5" s="234" t="s">
        <v>16</v>
      </c>
      <c r="AZ5" s="235"/>
      <c r="BA5" s="235"/>
      <c r="BB5" s="235"/>
      <c r="BC5" s="235"/>
      <c r="BD5" s="235"/>
      <c r="BE5" s="236"/>
      <c r="BF5" s="236"/>
      <c r="BG5" s="236"/>
      <c r="BH5" s="235"/>
      <c r="BI5" s="235"/>
      <c r="BJ5" s="235"/>
      <c r="BK5" s="235"/>
      <c r="BL5" s="235"/>
      <c r="BM5" s="235"/>
      <c r="BN5" s="235"/>
      <c r="BO5" s="235"/>
      <c r="BP5" s="237"/>
      <c r="BQ5" s="99"/>
      <c r="BS5" s="99"/>
      <c r="BT5" s="99"/>
      <c r="BU5" s="99"/>
      <c r="BV5" s="99"/>
      <c r="BW5" s="99"/>
      <c r="BX5" s="99"/>
      <c r="BY5" s="99"/>
      <c r="BZ5" s="99"/>
      <c r="CA5" s="99"/>
      <c r="CB5" s="99"/>
      <c r="CC5" s="99"/>
      <c r="CD5" s="99"/>
      <c r="CE5" s="99"/>
      <c r="CF5" s="99"/>
      <c r="CG5" s="99"/>
      <c r="CH5" s="99"/>
      <c r="CI5" s="99"/>
      <c r="CJ5" s="99"/>
      <c r="CK5" s="99"/>
      <c r="CL5" s="99"/>
      <c r="CM5" s="99"/>
      <c r="CN5" s="99"/>
    </row>
    <row r="6" spans="1:92" s="99" customFormat="1" ht="50.5" customHeight="1" thickBot="1" x14ac:dyDescent="0.4">
      <c r="A6" s="1"/>
      <c r="F6" s="146"/>
      <c r="G6" s="2"/>
      <c r="H6" s="101"/>
      <c r="I6" s="253" t="s">
        <v>17</v>
      </c>
      <c r="J6" s="254"/>
      <c r="K6" s="254"/>
      <c r="L6" s="254"/>
      <c r="M6" s="255"/>
      <c r="N6" s="102" t="s">
        <v>18</v>
      </c>
      <c r="O6" s="101"/>
      <c r="P6" s="253" t="s">
        <v>17</v>
      </c>
      <c r="Q6" s="254"/>
      <c r="R6" s="254"/>
      <c r="S6" s="254"/>
      <c r="T6" s="255"/>
      <c r="U6" s="102" t="s">
        <v>18</v>
      </c>
      <c r="V6" s="101"/>
      <c r="W6" s="253" t="s">
        <v>17</v>
      </c>
      <c r="X6" s="254"/>
      <c r="Y6" s="254"/>
      <c r="Z6" s="254"/>
      <c r="AA6" s="255"/>
      <c r="AB6" s="102" t="s">
        <v>18</v>
      </c>
      <c r="AC6" s="101"/>
      <c r="AD6" s="253" t="s">
        <v>17</v>
      </c>
      <c r="AE6" s="254"/>
      <c r="AF6" s="254"/>
      <c r="AG6" s="254"/>
      <c r="AH6" s="255"/>
      <c r="AI6" s="102" t="s">
        <v>18</v>
      </c>
      <c r="AJ6" s="101"/>
      <c r="AK6" s="253" t="s">
        <v>17</v>
      </c>
      <c r="AL6" s="254"/>
      <c r="AM6" s="254"/>
      <c r="AN6" s="254"/>
      <c r="AO6" s="255"/>
      <c r="AP6" s="102" t="s">
        <v>18</v>
      </c>
      <c r="AQ6" s="101"/>
      <c r="AR6" s="253" t="s">
        <v>17</v>
      </c>
      <c r="AS6" s="254"/>
      <c r="AT6" s="254"/>
      <c r="AU6" s="254"/>
      <c r="AV6" s="255"/>
      <c r="AW6" s="102" t="s">
        <v>18</v>
      </c>
      <c r="AY6" s="229" t="s">
        <v>19</v>
      </c>
      <c r="AZ6" s="230"/>
      <c r="BA6" s="231"/>
      <c r="BB6" s="232" t="s">
        <v>20</v>
      </c>
      <c r="BC6" s="230"/>
      <c r="BD6" s="233"/>
      <c r="BE6" s="241" t="s">
        <v>12</v>
      </c>
      <c r="BF6" s="236"/>
      <c r="BG6" s="242"/>
      <c r="BH6" s="238" t="s">
        <v>21</v>
      </c>
      <c r="BI6" s="238"/>
      <c r="BJ6" s="239"/>
      <c r="BK6" s="240" t="s">
        <v>14</v>
      </c>
      <c r="BL6" s="238"/>
      <c r="BM6" s="239"/>
      <c r="BN6" s="240" t="s">
        <v>22</v>
      </c>
      <c r="BO6" s="238"/>
      <c r="BP6" s="238"/>
      <c r="BQ6" s="226" t="s">
        <v>23</v>
      </c>
      <c r="BR6" s="227"/>
      <c r="BS6" s="227"/>
      <c r="BT6" s="227"/>
      <c r="BU6" s="227"/>
      <c r="BV6" s="227"/>
      <c r="BW6" s="227"/>
      <c r="BX6" s="227"/>
      <c r="BY6" s="227"/>
      <c r="BZ6" s="227"/>
      <c r="CA6" s="227"/>
      <c r="CB6" s="227"/>
      <c r="CC6" s="227"/>
      <c r="CD6" s="227"/>
      <c r="CE6" s="227"/>
      <c r="CF6" s="227"/>
      <c r="CG6" s="227"/>
      <c r="CH6" s="227"/>
      <c r="CI6" s="227"/>
      <c r="CJ6" s="228"/>
    </row>
    <row r="7" spans="1:92" s="225" customFormat="1" ht="61.4" customHeight="1" thickBot="1" x14ac:dyDescent="0.4">
      <c r="A7" s="3" t="s">
        <v>24</v>
      </c>
      <c r="B7" s="4" t="s">
        <v>25</v>
      </c>
      <c r="C7" s="3" t="s">
        <v>26</v>
      </c>
      <c r="D7" s="3" t="s">
        <v>27</v>
      </c>
      <c r="E7" s="3" t="s">
        <v>28</v>
      </c>
      <c r="F7" s="5" t="s">
        <v>29</v>
      </c>
      <c r="G7" s="6" t="s">
        <v>30</v>
      </c>
      <c r="H7" s="7">
        <v>1</v>
      </c>
      <c r="I7" s="96" t="s">
        <v>31</v>
      </c>
      <c r="J7" s="96" t="s">
        <v>32</v>
      </c>
      <c r="K7" s="96" t="s">
        <v>33</v>
      </c>
      <c r="L7" s="96" t="s">
        <v>34</v>
      </c>
      <c r="M7" s="96" t="s">
        <v>35</v>
      </c>
      <c r="N7" s="8">
        <v>2</v>
      </c>
      <c r="O7" s="7">
        <v>1</v>
      </c>
      <c r="P7" s="96" t="s">
        <v>31</v>
      </c>
      <c r="Q7" s="96" t="s">
        <v>32</v>
      </c>
      <c r="R7" s="96" t="s">
        <v>33</v>
      </c>
      <c r="S7" s="96" t="s">
        <v>34</v>
      </c>
      <c r="T7" s="96" t="s">
        <v>35</v>
      </c>
      <c r="U7" s="8">
        <v>2</v>
      </c>
      <c r="V7" s="7">
        <v>1</v>
      </c>
      <c r="W7" s="96" t="s">
        <v>31</v>
      </c>
      <c r="X7" s="96" t="s">
        <v>32</v>
      </c>
      <c r="Y7" s="96" t="s">
        <v>33</v>
      </c>
      <c r="Z7" s="96" t="s">
        <v>34</v>
      </c>
      <c r="AA7" s="96" t="s">
        <v>35</v>
      </c>
      <c r="AB7" s="8">
        <v>2</v>
      </c>
      <c r="AC7" s="7">
        <v>1</v>
      </c>
      <c r="AD7" s="96" t="s">
        <v>31</v>
      </c>
      <c r="AE7" s="96" t="s">
        <v>32</v>
      </c>
      <c r="AF7" s="96" t="s">
        <v>33</v>
      </c>
      <c r="AG7" s="96" t="s">
        <v>34</v>
      </c>
      <c r="AH7" s="96" t="s">
        <v>35</v>
      </c>
      <c r="AI7" s="8">
        <v>2</v>
      </c>
      <c r="AJ7" s="7">
        <v>1</v>
      </c>
      <c r="AK7" s="96" t="s">
        <v>31</v>
      </c>
      <c r="AL7" s="96" t="s">
        <v>32</v>
      </c>
      <c r="AM7" s="96" t="s">
        <v>33</v>
      </c>
      <c r="AN7" s="96" t="s">
        <v>34</v>
      </c>
      <c r="AO7" s="96" t="s">
        <v>35</v>
      </c>
      <c r="AP7" s="8">
        <v>2</v>
      </c>
      <c r="AQ7" s="7">
        <v>1</v>
      </c>
      <c r="AR7" s="96" t="s">
        <v>31</v>
      </c>
      <c r="AS7" s="96" t="s">
        <v>32</v>
      </c>
      <c r="AT7" s="96" t="s">
        <v>33</v>
      </c>
      <c r="AU7" s="96" t="s">
        <v>34</v>
      </c>
      <c r="AV7" s="96" t="s">
        <v>35</v>
      </c>
      <c r="AW7" s="8">
        <v>2</v>
      </c>
      <c r="AX7" s="104" t="s">
        <v>36</v>
      </c>
      <c r="AY7" s="121" t="s">
        <v>37</v>
      </c>
      <c r="AZ7" s="103" t="s">
        <v>38</v>
      </c>
      <c r="BA7" s="95" t="s">
        <v>39</v>
      </c>
      <c r="BB7" s="95" t="s">
        <v>40</v>
      </c>
      <c r="BC7" s="95" t="s">
        <v>41</v>
      </c>
      <c r="BD7" s="155" t="s">
        <v>42</v>
      </c>
      <c r="BE7" s="95" t="s">
        <v>43</v>
      </c>
      <c r="BF7" s="95" t="s">
        <v>44</v>
      </c>
      <c r="BG7" s="175" t="s">
        <v>42</v>
      </c>
      <c r="BH7" s="103" t="s">
        <v>45</v>
      </c>
      <c r="BI7" s="103" t="s">
        <v>46</v>
      </c>
      <c r="BJ7" s="95" t="s">
        <v>39</v>
      </c>
      <c r="BK7" s="95" t="s">
        <v>47</v>
      </c>
      <c r="BL7" s="95" t="s">
        <v>48</v>
      </c>
      <c r="BM7" s="95" t="s">
        <v>39</v>
      </c>
      <c r="BN7" s="95" t="s">
        <v>49</v>
      </c>
      <c r="BO7" s="95" t="s">
        <v>50</v>
      </c>
      <c r="BP7" s="122" t="s">
        <v>39</v>
      </c>
      <c r="BQ7" s="103" t="s">
        <v>51</v>
      </c>
      <c r="BR7" s="95" t="s">
        <v>52</v>
      </c>
      <c r="BS7" s="147" t="s">
        <v>53</v>
      </c>
      <c r="BT7" s="9" t="s">
        <v>54</v>
      </c>
      <c r="BU7" s="10" t="s">
        <v>55</v>
      </c>
      <c r="BV7" s="10" t="s">
        <v>56</v>
      </c>
      <c r="BW7" s="10" t="s">
        <v>57</v>
      </c>
      <c r="BX7" s="10" t="s">
        <v>58</v>
      </c>
      <c r="BY7" s="10" t="s">
        <v>59</v>
      </c>
      <c r="BZ7" s="10" t="s">
        <v>60</v>
      </c>
      <c r="CA7" s="10" t="s">
        <v>61</v>
      </c>
      <c r="CB7" s="10" t="s">
        <v>62</v>
      </c>
      <c r="CC7" s="10" t="s">
        <v>63</v>
      </c>
      <c r="CD7" s="10" t="s">
        <v>64</v>
      </c>
      <c r="CE7" s="10" t="s">
        <v>65</v>
      </c>
      <c r="CF7" s="10" t="s">
        <v>66</v>
      </c>
      <c r="CG7" s="10" t="s">
        <v>67</v>
      </c>
      <c r="CH7" s="10" t="s">
        <v>68</v>
      </c>
      <c r="CI7" s="10" t="s">
        <v>69</v>
      </c>
      <c r="CJ7" s="10" t="s">
        <v>70</v>
      </c>
      <c r="CK7" s="99"/>
      <c r="CL7" s="99"/>
      <c r="CM7" s="99"/>
      <c r="CN7" s="99"/>
    </row>
    <row r="8" spans="1:92" ht="24.65" customHeight="1" x14ac:dyDescent="0.35">
      <c r="A8" s="11" t="s">
        <v>71</v>
      </c>
      <c r="B8" s="12" t="s">
        <v>72</v>
      </c>
      <c r="C8" s="11" t="s">
        <v>73</v>
      </c>
      <c r="D8" s="13" t="s">
        <v>74</v>
      </c>
      <c r="E8" s="14">
        <v>286</v>
      </c>
      <c r="F8" s="14" t="s">
        <v>75</v>
      </c>
      <c r="G8" s="15">
        <v>5</v>
      </c>
      <c r="H8" s="16">
        <v>1</v>
      </c>
      <c r="I8" s="181">
        <v>12</v>
      </c>
      <c r="J8" s="181">
        <f>K8-I8</f>
        <v>3</v>
      </c>
      <c r="K8" s="181">
        <v>15</v>
      </c>
      <c r="L8" s="181">
        <v>17</v>
      </c>
      <c r="M8" s="181">
        <f>L8-K8</f>
        <v>2</v>
      </c>
      <c r="N8" s="202" t="s">
        <v>76</v>
      </c>
      <c r="O8" s="183">
        <v>1</v>
      </c>
      <c r="P8" s="181">
        <v>6</v>
      </c>
      <c r="Q8" s="181">
        <f>R8-P8</f>
        <v>7</v>
      </c>
      <c r="R8" s="181">
        <v>13</v>
      </c>
      <c r="S8" s="181">
        <v>31</v>
      </c>
      <c r="T8" s="181">
        <f>S8-R8</f>
        <v>18</v>
      </c>
      <c r="U8" s="182" t="s">
        <v>77</v>
      </c>
      <c r="V8" s="183">
        <v>1</v>
      </c>
      <c r="W8" s="181">
        <v>5</v>
      </c>
      <c r="X8" s="181">
        <f>Y8-W8</f>
        <v>8</v>
      </c>
      <c r="Y8" s="181">
        <v>13</v>
      </c>
      <c r="Z8" s="181">
        <v>30</v>
      </c>
      <c r="AA8" s="181">
        <f>Z8-Y8</f>
        <v>17</v>
      </c>
      <c r="AB8" s="182" t="s">
        <v>77</v>
      </c>
      <c r="AC8" s="183"/>
      <c r="AD8" s="181"/>
      <c r="AE8" s="181"/>
      <c r="AF8" s="181"/>
      <c r="AG8" s="181"/>
      <c r="AH8" s="181"/>
      <c r="AI8" s="182"/>
      <c r="AJ8" s="183">
        <v>1</v>
      </c>
      <c r="AK8" s="181">
        <v>9</v>
      </c>
      <c r="AL8" s="181">
        <f>AM8-AK8</f>
        <v>2</v>
      </c>
      <c r="AM8" s="181">
        <v>11</v>
      </c>
      <c r="AN8" s="181">
        <v>13</v>
      </c>
      <c r="AO8" s="181">
        <f>AN8-AM8</f>
        <v>2</v>
      </c>
      <c r="AP8" s="182" t="s">
        <v>78</v>
      </c>
      <c r="AQ8" s="183">
        <v>1</v>
      </c>
      <c r="AR8" s="181">
        <v>0</v>
      </c>
      <c r="AS8" s="181">
        <f>AT8-AR8</f>
        <v>0</v>
      </c>
      <c r="AT8" s="181">
        <v>0</v>
      </c>
      <c r="AU8" s="181">
        <v>1</v>
      </c>
      <c r="AV8" s="181">
        <f>AU8-AT8</f>
        <v>1</v>
      </c>
      <c r="AW8" s="17" t="s">
        <v>79</v>
      </c>
      <c r="AX8" s="105">
        <v>6412330.4529999997</v>
      </c>
      <c r="AY8" s="12"/>
      <c r="AZ8" s="113">
        <f>BQ8</f>
        <v>12.86698</v>
      </c>
      <c r="BA8" s="19">
        <f>BS8</f>
        <v>15.649297165993332</v>
      </c>
      <c r="BB8" s="18"/>
      <c r="BC8" s="18">
        <v>100</v>
      </c>
      <c r="BD8" s="105"/>
      <c r="BE8" s="166"/>
      <c r="BF8" s="18">
        <v>100</v>
      </c>
      <c r="BG8" s="123"/>
      <c r="BH8" s="157"/>
      <c r="BI8" s="157"/>
      <c r="BJ8" s="18"/>
      <c r="BK8" s="153"/>
      <c r="BL8" s="210">
        <f>BQ8</f>
        <v>12.86698</v>
      </c>
      <c r="BM8" s="18">
        <f>BS8</f>
        <v>15.649297165993332</v>
      </c>
      <c r="BN8" s="18"/>
      <c r="BO8" s="18">
        <f>+BQ8</f>
        <v>12.86698</v>
      </c>
      <c r="BP8" s="123">
        <f>BS8</f>
        <v>15.649297165993332</v>
      </c>
      <c r="BQ8" s="113">
        <f>CC8+CD8+CE8</f>
        <v>12.86698</v>
      </c>
      <c r="BR8" s="19">
        <f>BS8-BQ8</f>
        <v>2.7823171659933319</v>
      </c>
      <c r="BS8" s="209">
        <f>BT8-CG8-CH8</f>
        <v>15.649297165993332</v>
      </c>
      <c r="BT8" s="209">
        <f>SUM(BU8:CI8)</f>
        <v>26.033982137993334</v>
      </c>
      <c r="BU8" s="210">
        <v>0.2462646</v>
      </c>
      <c r="BV8" s="210">
        <v>0.52606940000000002</v>
      </c>
      <c r="BW8" s="210">
        <v>2.8883333333333329E-6</v>
      </c>
      <c r="BX8" s="210">
        <v>1.4152959999999999E-2</v>
      </c>
      <c r="BY8" s="210">
        <v>2.4672240000000002E-2</v>
      </c>
      <c r="BZ8" s="210">
        <v>0.45730290000000001</v>
      </c>
      <c r="CA8" s="210">
        <v>0.78275150000000004</v>
      </c>
      <c r="CB8" s="210">
        <v>0.71631999999999996</v>
      </c>
      <c r="CC8" s="210">
        <v>1.313172</v>
      </c>
      <c r="CD8" s="210">
        <v>8.48292</v>
      </c>
      <c r="CE8" s="210">
        <v>3.0708880000000001</v>
      </c>
      <c r="CF8" s="210">
        <v>1.476449E-2</v>
      </c>
      <c r="CG8" s="210">
        <v>3.6692967500000004</v>
      </c>
      <c r="CH8" s="210">
        <v>6.7153882220000005</v>
      </c>
      <c r="CI8" s="210">
        <v>1.6187660000000001E-5</v>
      </c>
      <c r="CJ8" s="209">
        <v>100</v>
      </c>
      <c r="CK8" s="99" t="s">
        <v>80</v>
      </c>
      <c r="CL8" s="99"/>
      <c r="CM8" s="99"/>
      <c r="CN8" s="99"/>
    </row>
    <row r="9" spans="1:92" ht="18" customHeight="1" x14ac:dyDescent="0.35">
      <c r="A9" s="11" t="s">
        <v>71</v>
      </c>
      <c r="B9" s="12" t="s">
        <v>72</v>
      </c>
      <c r="C9" s="11" t="s">
        <v>81</v>
      </c>
      <c r="D9" s="13" t="s">
        <v>82</v>
      </c>
      <c r="E9" s="14">
        <v>314</v>
      </c>
      <c r="F9" s="14">
        <v>11</v>
      </c>
      <c r="G9" s="15">
        <v>3</v>
      </c>
      <c r="H9" s="20">
        <v>1</v>
      </c>
      <c r="I9" s="184">
        <v>14</v>
      </c>
      <c r="J9" s="184">
        <f t="shared" ref="J9:J37" si="0">K9-I9</f>
        <v>1</v>
      </c>
      <c r="K9" s="184">
        <v>15</v>
      </c>
      <c r="L9" s="184">
        <v>16</v>
      </c>
      <c r="M9" s="184">
        <f t="shared" ref="M9:M37" si="1">L9-K9</f>
        <v>1</v>
      </c>
      <c r="N9" s="21" t="s">
        <v>83</v>
      </c>
      <c r="O9" s="186">
        <v>0</v>
      </c>
      <c r="P9" s="184"/>
      <c r="Q9" s="184"/>
      <c r="R9" s="184"/>
      <c r="S9" s="184"/>
      <c r="T9" s="184"/>
      <c r="U9" s="185"/>
      <c r="V9" s="186">
        <v>1</v>
      </c>
      <c r="W9" s="184">
        <v>0</v>
      </c>
      <c r="X9" s="181">
        <f>Y9-W9</f>
        <v>0</v>
      </c>
      <c r="Y9" s="184">
        <v>0</v>
      </c>
      <c r="Z9" s="184">
        <v>0</v>
      </c>
      <c r="AA9" s="184">
        <f>Z9-Y9</f>
        <v>0</v>
      </c>
      <c r="AB9" s="185" t="s">
        <v>77</v>
      </c>
      <c r="AC9" s="186">
        <v>0</v>
      </c>
      <c r="AD9" s="184"/>
      <c r="AE9" s="184"/>
      <c r="AF9" s="184"/>
      <c r="AG9" s="184"/>
      <c r="AH9" s="184"/>
      <c r="AI9" s="185"/>
      <c r="AJ9" s="186">
        <v>0</v>
      </c>
      <c r="AK9" s="184"/>
      <c r="AL9" s="184"/>
      <c r="AM9" s="184"/>
      <c r="AN9" s="184"/>
      <c r="AO9" s="184"/>
      <c r="AP9" s="185"/>
      <c r="AQ9" s="186">
        <v>1</v>
      </c>
      <c r="AR9" s="184">
        <v>0</v>
      </c>
      <c r="AS9" s="184">
        <f>AT9-AR9</f>
        <v>0</v>
      </c>
      <c r="AT9" s="184">
        <v>0</v>
      </c>
      <c r="AU9" s="184">
        <v>0</v>
      </c>
      <c r="AV9" s="184">
        <f>AU9-AT9</f>
        <v>0</v>
      </c>
      <c r="AW9" s="185" t="s">
        <v>84</v>
      </c>
      <c r="AX9" s="105">
        <v>245821.9614</v>
      </c>
      <c r="AY9" s="12"/>
      <c r="AZ9" s="113">
        <f>BQ9</f>
        <v>15.022568442833332</v>
      </c>
      <c r="BA9" s="19">
        <f t="shared" ref="BA9:BA26" si="2">BS9</f>
        <v>16.066492315166666</v>
      </c>
      <c r="BB9" s="18"/>
      <c r="BC9" s="18"/>
      <c r="BD9" s="105"/>
      <c r="BE9" s="166"/>
      <c r="BF9" s="18">
        <v>100</v>
      </c>
      <c r="BG9" s="123"/>
      <c r="BH9" s="157"/>
      <c r="BI9" s="157"/>
      <c r="BJ9" s="18"/>
      <c r="BK9" s="18"/>
      <c r="BL9" s="18"/>
      <c r="BM9" s="18"/>
      <c r="BN9" s="18"/>
      <c r="BO9" s="18">
        <f>BQ9</f>
        <v>15.022568442833332</v>
      </c>
      <c r="BP9" s="123">
        <f>BS9</f>
        <v>16.066492315166666</v>
      </c>
      <c r="BQ9" s="113">
        <f>BX9+CA9+CD9+CE9</f>
        <v>15.022568442833332</v>
      </c>
      <c r="BR9" s="19">
        <f t="shared" ref="BR9:BR38" si="3">BS9-BQ9</f>
        <v>1.0439238723333339</v>
      </c>
      <c r="BS9" s="19">
        <v>16.066492315166666</v>
      </c>
      <c r="BT9" s="211">
        <v>17.690909791166668</v>
      </c>
      <c r="BU9" s="18">
        <v>6.4809099999999994E-4</v>
      </c>
      <c r="BV9" s="18">
        <v>0</v>
      </c>
      <c r="BW9" s="18">
        <v>0</v>
      </c>
      <c r="BX9" s="18">
        <v>6.675050901333333</v>
      </c>
      <c r="BY9" s="18">
        <v>0.46460588533333341</v>
      </c>
      <c r="BZ9" s="18">
        <v>0</v>
      </c>
      <c r="CA9" s="18">
        <v>2.8531226461666663</v>
      </c>
      <c r="CB9" s="18">
        <v>1.5066666666666668E-5</v>
      </c>
      <c r="CC9" s="18">
        <v>0.55450967133333329</v>
      </c>
      <c r="CD9" s="18">
        <v>4.1375636423333333</v>
      </c>
      <c r="CE9" s="18">
        <v>1.356831253</v>
      </c>
      <c r="CF9" s="18">
        <v>2.4145158E-2</v>
      </c>
      <c r="CG9" s="18">
        <v>1.6244174759999999</v>
      </c>
      <c r="CH9" s="18">
        <v>0</v>
      </c>
      <c r="CI9" s="18">
        <v>0</v>
      </c>
      <c r="CJ9" s="19">
        <v>100</v>
      </c>
      <c r="CK9" s="99"/>
      <c r="CL9" s="99"/>
      <c r="CM9" s="99"/>
      <c r="CN9" s="99"/>
    </row>
    <row r="10" spans="1:92" x14ac:dyDescent="0.35">
      <c r="A10" s="22" t="s">
        <v>85</v>
      </c>
      <c r="B10" s="23" t="s">
        <v>86</v>
      </c>
      <c r="C10" s="22" t="s">
        <v>87</v>
      </c>
      <c r="D10" s="24" t="s">
        <v>88</v>
      </c>
      <c r="E10" s="25">
        <v>3280</v>
      </c>
      <c r="F10" s="26">
        <v>810</v>
      </c>
      <c r="G10" s="27">
        <v>1</v>
      </c>
      <c r="H10" s="28">
        <v>1</v>
      </c>
      <c r="I10" s="176">
        <v>6</v>
      </c>
      <c r="J10" s="176">
        <f t="shared" si="0"/>
        <v>7</v>
      </c>
      <c r="K10" s="176">
        <v>13</v>
      </c>
      <c r="L10" s="176">
        <v>15</v>
      </c>
      <c r="M10" s="176">
        <f t="shared" si="1"/>
        <v>2</v>
      </c>
      <c r="N10" s="29" t="s">
        <v>89</v>
      </c>
      <c r="O10" s="28">
        <v>0</v>
      </c>
      <c r="P10" s="176"/>
      <c r="Q10" s="176"/>
      <c r="R10" s="176"/>
      <c r="S10" s="176"/>
      <c r="T10" s="176"/>
      <c r="U10" s="177"/>
      <c r="V10" s="178">
        <v>0</v>
      </c>
      <c r="W10" s="176"/>
      <c r="X10" s="176"/>
      <c r="Y10" s="176"/>
      <c r="Z10" s="176"/>
      <c r="AA10" s="176"/>
      <c r="AB10" s="177"/>
      <c r="AC10" s="178">
        <v>0</v>
      </c>
      <c r="AD10" s="176"/>
      <c r="AE10" s="176"/>
      <c r="AF10" s="176"/>
      <c r="AG10" s="176"/>
      <c r="AH10" s="176"/>
      <c r="AI10" s="177"/>
      <c r="AJ10" s="178">
        <v>0</v>
      </c>
      <c r="AK10" s="176"/>
      <c r="AL10" s="176"/>
      <c r="AM10" s="176"/>
      <c r="AN10" s="176"/>
      <c r="AO10" s="176"/>
      <c r="AP10" s="177"/>
      <c r="AQ10" s="178">
        <v>0</v>
      </c>
      <c r="AR10" s="176"/>
      <c r="AS10" s="176"/>
      <c r="AT10" s="176"/>
      <c r="AU10" s="176"/>
      <c r="AV10" s="176"/>
      <c r="AW10" s="177"/>
      <c r="AX10" s="106">
        <v>19316344.530000001</v>
      </c>
      <c r="AY10" s="124">
        <f t="shared" ref="AY10:AY22" si="4">BQ10</f>
        <v>11.830598015</v>
      </c>
      <c r="AZ10" s="114"/>
      <c r="BA10" s="31">
        <f t="shared" si="2"/>
        <v>12.495472933166667</v>
      </c>
      <c r="BB10" s="30"/>
      <c r="BC10" s="30"/>
      <c r="BD10" s="106"/>
      <c r="BE10" s="167"/>
      <c r="BF10" s="30"/>
      <c r="BG10" s="125"/>
      <c r="BH10" s="158"/>
      <c r="BI10" s="158"/>
      <c r="BJ10" s="30"/>
      <c r="BK10" s="30"/>
      <c r="BL10" s="30"/>
      <c r="BM10" s="30"/>
      <c r="BN10" s="30"/>
      <c r="BO10" s="30"/>
      <c r="BP10" s="125"/>
      <c r="BQ10" s="114">
        <f>CD10</f>
        <v>11.830598015</v>
      </c>
      <c r="BR10" s="31">
        <f t="shared" si="3"/>
        <v>0.66487491816666733</v>
      </c>
      <c r="BS10" s="150">
        <v>12.495472933166667</v>
      </c>
      <c r="BT10" s="212">
        <v>12.993992161166666</v>
      </c>
      <c r="BU10" s="149">
        <v>8.8300221999999998E-2</v>
      </c>
      <c r="BV10" s="149">
        <v>6.4651000000000002E-5</v>
      </c>
      <c r="BW10" s="149">
        <v>0</v>
      </c>
      <c r="BX10" s="149">
        <v>4.1468752333333331E-2</v>
      </c>
      <c r="BY10" s="149">
        <v>0.10961893633333335</v>
      </c>
      <c r="BZ10" s="149">
        <v>1.5453853333333336E-3</v>
      </c>
      <c r="CA10" s="149">
        <v>4.6284820000000006E-3</v>
      </c>
      <c r="CB10" s="149">
        <v>1.5349999999999999E-6</v>
      </c>
      <c r="CC10" s="149">
        <v>0.15122463816666668</v>
      </c>
      <c r="CD10" s="149">
        <v>11.830598015</v>
      </c>
      <c r="CE10" s="149">
        <v>0.26755507499999998</v>
      </c>
      <c r="CF10" s="149">
        <v>4.6724100000000002E-4</v>
      </c>
      <c r="CG10" s="149">
        <v>0.49851922799999998</v>
      </c>
      <c r="CH10" s="149">
        <v>0</v>
      </c>
      <c r="CI10" s="149">
        <v>0</v>
      </c>
      <c r="CJ10" s="150">
        <v>100</v>
      </c>
      <c r="CK10" s="99"/>
      <c r="CL10" s="99">
        <v>0.1</v>
      </c>
      <c r="CM10" s="99"/>
      <c r="CN10" s="99"/>
    </row>
    <row r="11" spans="1:92" ht="24.65" customHeight="1" x14ac:dyDescent="0.35">
      <c r="A11" s="22" t="s">
        <v>85</v>
      </c>
      <c r="B11" s="23" t="s">
        <v>86</v>
      </c>
      <c r="C11" s="22" t="s">
        <v>90</v>
      </c>
      <c r="D11" s="24" t="s">
        <v>91</v>
      </c>
      <c r="E11" s="25">
        <v>312</v>
      </c>
      <c r="F11" s="26">
        <v>50</v>
      </c>
      <c r="G11" s="27">
        <v>2</v>
      </c>
      <c r="H11" s="28">
        <v>1</v>
      </c>
      <c r="I11" s="176">
        <v>6</v>
      </c>
      <c r="J11" s="176">
        <f t="shared" si="0"/>
        <v>4</v>
      </c>
      <c r="K11" s="176">
        <v>10</v>
      </c>
      <c r="L11" s="176">
        <v>23</v>
      </c>
      <c r="M11" s="176">
        <f t="shared" si="1"/>
        <v>13</v>
      </c>
      <c r="N11" s="177" t="s">
        <v>92</v>
      </c>
      <c r="O11" s="28">
        <v>1</v>
      </c>
      <c r="P11" s="176">
        <v>0</v>
      </c>
      <c r="Q11" s="176">
        <f>R11-P11</f>
        <v>13</v>
      </c>
      <c r="R11" s="176">
        <v>13</v>
      </c>
      <c r="S11" s="176">
        <v>33</v>
      </c>
      <c r="T11" s="176">
        <f>S11-R11</f>
        <v>20</v>
      </c>
      <c r="U11" s="177" t="s">
        <v>77</v>
      </c>
      <c r="V11" s="178">
        <v>0</v>
      </c>
      <c r="W11" s="176"/>
      <c r="X11" s="176"/>
      <c r="Y11" s="176"/>
      <c r="Z11" s="176"/>
      <c r="AA11" s="176"/>
      <c r="AB11" s="177"/>
      <c r="AC11" s="178">
        <v>0</v>
      </c>
      <c r="AD11" s="176"/>
      <c r="AE11" s="176"/>
      <c r="AF11" s="176"/>
      <c r="AG11" s="176"/>
      <c r="AH11" s="176"/>
      <c r="AI11" s="177"/>
      <c r="AJ11" s="178">
        <v>0</v>
      </c>
      <c r="AK11" s="176"/>
      <c r="AL11" s="176"/>
      <c r="AM11" s="176"/>
      <c r="AN11" s="176"/>
      <c r="AO11" s="176"/>
      <c r="AP11" s="177"/>
      <c r="AQ11" s="178">
        <v>0</v>
      </c>
      <c r="AR11" s="176"/>
      <c r="AS11" s="176"/>
      <c r="AT11" s="176"/>
      <c r="AU11" s="176"/>
      <c r="AV11" s="176"/>
      <c r="AW11" s="177"/>
      <c r="AX11" s="106">
        <v>1283695.6839999999</v>
      </c>
      <c r="AY11" s="204"/>
      <c r="AZ11" s="124">
        <f>BQ11</f>
        <v>40.031887534166671</v>
      </c>
      <c r="BA11" s="31">
        <f t="shared" si="2"/>
        <v>40.209590752499999</v>
      </c>
      <c r="BB11" s="30"/>
      <c r="BC11" s="30">
        <v>100</v>
      </c>
      <c r="BD11" s="106"/>
      <c r="BE11" s="167"/>
      <c r="BF11" s="30"/>
      <c r="BG11" s="125"/>
      <c r="BH11" s="158"/>
      <c r="BI11" s="158"/>
      <c r="BJ11" s="30"/>
      <c r="BK11" s="30"/>
      <c r="BL11" s="30"/>
      <c r="BM11" s="30"/>
      <c r="BN11" s="30"/>
      <c r="BO11" s="30"/>
      <c r="BP11" s="125"/>
      <c r="BQ11" s="223">
        <f>CD11+CE11</f>
        <v>40.031887534166671</v>
      </c>
      <c r="BR11" s="31">
        <f>BS11-BQ11</f>
        <v>0.17770321833332758</v>
      </c>
      <c r="BS11" s="150">
        <v>40.209590752499999</v>
      </c>
      <c r="BT11" s="212">
        <v>50.597236942499997</v>
      </c>
      <c r="BU11" s="149">
        <v>2.3100000000000002E-5</v>
      </c>
      <c r="BV11" s="149">
        <v>9.5236000000000008E-5</v>
      </c>
      <c r="BW11" s="149">
        <v>0</v>
      </c>
      <c r="BX11" s="149">
        <v>4.7861822499999991E-2</v>
      </c>
      <c r="BY11" s="149">
        <v>8.6095286666666663E-3</v>
      </c>
      <c r="BZ11" s="149">
        <v>9.1146133333333337E-3</v>
      </c>
      <c r="CA11" s="149">
        <v>1.8183070000000001E-3</v>
      </c>
      <c r="CB11" s="149">
        <v>0</v>
      </c>
      <c r="CC11" s="149">
        <v>1.6581207833333333E-2</v>
      </c>
      <c r="CD11" s="149">
        <v>7.0406348541666661</v>
      </c>
      <c r="CE11" s="149">
        <v>32.991252680000002</v>
      </c>
      <c r="CF11" s="149">
        <v>9.3599403000000012E-2</v>
      </c>
      <c r="CG11" s="149">
        <v>10.38764619</v>
      </c>
      <c r="CH11" s="149">
        <v>0</v>
      </c>
      <c r="CI11" s="149">
        <v>0</v>
      </c>
      <c r="CJ11" s="150">
        <v>100</v>
      </c>
      <c r="CK11" s="99"/>
      <c r="CL11" s="99">
        <v>10</v>
      </c>
      <c r="CM11" s="99"/>
      <c r="CN11" s="99"/>
    </row>
    <row r="12" spans="1:92" x14ac:dyDescent="0.35">
      <c r="A12" s="22" t="s">
        <v>85</v>
      </c>
      <c r="B12" s="23" t="s">
        <v>86</v>
      </c>
      <c r="C12" s="22" t="s">
        <v>93</v>
      </c>
      <c r="D12" s="24" t="s">
        <v>94</v>
      </c>
      <c r="E12" s="25">
        <v>292</v>
      </c>
      <c r="F12" s="26">
        <v>82</v>
      </c>
      <c r="G12" s="27">
        <v>5</v>
      </c>
      <c r="H12" s="28">
        <v>1</v>
      </c>
      <c r="I12" s="176">
        <v>3</v>
      </c>
      <c r="J12" s="176">
        <f t="shared" si="0"/>
        <v>2</v>
      </c>
      <c r="K12" s="176">
        <v>5</v>
      </c>
      <c r="L12" s="176">
        <v>15</v>
      </c>
      <c r="M12" s="176">
        <f t="shared" si="1"/>
        <v>10</v>
      </c>
      <c r="N12" s="177" t="s">
        <v>89</v>
      </c>
      <c r="O12" s="178">
        <v>1</v>
      </c>
      <c r="P12" s="176">
        <v>0</v>
      </c>
      <c r="Q12" s="176">
        <f t="shared" ref="Q12:Q20" si="5">R12-P12</f>
        <v>1</v>
      </c>
      <c r="R12" s="176">
        <v>1</v>
      </c>
      <c r="S12" s="176">
        <v>4</v>
      </c>
      <c r="T12" s="176">
        <f t="shared" ref="T12:T19" si="6">S12-R12</f>
        <v>3</v>
      </c>
      <c r="U12" s="177" t="s">
        <v>95</v>
      </c>
      <c r="V12" s="178">
        <v>0</v>
      </c>
      <c r="W12" s="176"/>
      <c r="X12" s="176"/>
      <c r="Y12" s="176"/>
      <c r="Z12" s="176"/>
      <c r="AA12" s="176"/>
      <c r="AB12" s="177"/>
      <c r="AC12" s="178">
        <v>1</v>
      </c>
      <c r="AD12" s="176">
        <v>2</v>
      </c>
      <c r="AE12" s="176">
        <f>AF12-AD12</f>
        <v>3</v>
      </c>
      <c r="AF12" s="176">
        <v>5</v>
      </c>
      <c r="AG12" s="176">
        <v>15</v>
      </c>
      <c r="AH12" s="176">
        <f>AG12-AF12</f>
        <v>10</v>
      </c>
      <c r="AI12" s="177" t="s">
        <v>89</v>
      </c>
      <c r="AJ12" s="178">
        <v>1</v>
      </c>
      <c r="AK12" s="176">
        <v>3</v>
      </c>
      <c r="AL12" s="176">
        <f>AM12-AK12</f>
        <v>1</v>
      </c>
      <c r="AM12" s="176">
        <v>4</v>
      </c>
      <c r="AN12" s="176">
        <v>13</v>
      </c>
      <c r="AO12" s="176">
        <f>AN12-AM12</f>
        <v>9</v>
      </c>
      <c r="AP12" s="177" t="s">
        <v>89</v>
      </c>
      <c r="AQ12" s="178">
        <v>1</v>
      </c>
      <c r="AR12" s="176">
        <v>0</v>
      </c>
      <c r="AS12" s="176">
        <f>AT12-AR12</f>
        <v>0</v>
      </c>
      <c r="AT12" s="176">
        <v>0</v>
      </c>
      <c r="AU12" s="176">
        <v>1</v>
      </c>
      <c r="AV12" s="176">
        <f>AU12-AT12</f>
        <v>1</v>
      </c>
      <c r="AW12" s="177" t="s">
        <v>77</v>
      </c>
      <c r="AX12" s="106">
        <v>2257549.716</v>
      </c>
      <c r="AY12" s="124">
        <f t="shared" si="4"/>
        <v>5.8778665943333337</v>
      </c>
      <c r="AZ12" s="114"/>
      <c r="BA12" s="31">
        <f t="shared" si="2"/>
        <v>6.1789833114999997</v>
      </c>
      <c r="BB12" s="30"/>
      <c r="BC12" s="30"/>
      <c r="BD12" s="106">
        <v>100</v>
      </c>
      <c r="BE12" s="167"/>
      <c r="BF12" s="30"/>
      <c r="BG12" s="125"/>
      <c r="BH12" s="158">
        <f>BQ12</f>
        <v>5.8778665943333337</v>
      </c>
      <c r="BI12" s="158"/>
      <c r="BJ12" s="30">
        <f>BS12</f>
        <v>6.1789833114999997</v>
      </c>
      <c r="BK12" s="224">
        <f>BQ12</f>
        <v>5.8778665943333337</v>
      </c>
      <c r="BL12" s="154"/>
      <c r="BM12" s="30">
        <f>BS12</f>
        <v>6.1789833114999997</v>
      </c>
      <c r="BN12" s="30"/>
      <c r="BO12" s="30">
        <f>BQ12</f>
        <v>5.8778665943333337</v>
      </c>
      <c r="BP12" s="125">
        <f>BS12</f>
        <v>6.1789833114999997</v>
      </c>
      <c r="BQ12" s="223">
        <f>CD12</f>
        <v>5.8778665943333337</v>
      </c>
      <c r="BR12" s="31">
        <f t="shared" si="3"/>
        <v>0.30111671716666599</v>
      </c>
      <c r="BS12" s="150">
        <v>6.1789833114999997</v>
      </c>
      <c r="BT12" s="212">
        <v>6.5001517335000001</v>
      </c>
      <c r="BU12" s="149">
        <v>4.2671166666666666E-5</v>
      </c>
      <c r="BV12" s="149">
        <v>0</v>
      </c>
      <c r="BW12" s="149">
        <v>0</v>
      </c>
      <c r="BX12" s="149">
        <v>1.48590615E-2</v>
      </c>
      <c r="BY12" s="149">
        <v>9.1740083333333351E-4</v>
      </c>
      <c r="BZ12" s="149">
        <v>6.5583333333333338E-6</v>
      </c>
      <c r="CA12" s="149">
        <v>0.12490211283333334</v>
      </c>
      <c r="CB12" s="149">
        <v>0</v>
      </c>
      <c r="CC12" s="149">
        <v>5.4967367500000003E-2</v>
      </c>
      <c r="CD12" s="149">
        <v>5.8778665943333337</v>
      </c>
      <c r="CE12" s="149">
        <v>0.10542154500000001</v>
      </c>
      <c r="CF12" s="149">
        <v>0</v>
      </c>
      <c r="CG12" s="149">
        <v>0.32116842200000001</v>
      </c>
      <c r="CH12" s="149">
        <v>0</v>
      </c>
      <c r="CI12" s="149">
        <v>0</v>
      </c>
      <c r="CJ12" s="150">
        <v>100</v>
      </c>
      <c r="CK12" s="99"/>
      <c r="CL12" s="99">
        <v>50</v>
      </c>
      <c r="CM12" s="99"/>
      <c r="CN12" s="99"/>
    </row>
    <row r="13" spans="1:92" x14ac:dyDescent="0.35">
      <c r="A13" s="32" t="s">
        <v>85</v>
      </c>
      <c r="B13" s="33" t="s">
        <v>96</v>
      </c>
      <c r="C13" s="34" t="s">
        <v>97</v>
      </c>
      <c r="D13" s="35" t="s">
        <v>98</v>
      </c>
      <c r="E13" s="36">
        <v>6297</v>
      </c>
      <c r="F13" s="36">
        <v>385</v>
      </c>
      <c r="G13" s="37">
        <v>4</v>
      </c>
      <c r="H13" s="38">
        <v>1</v>
      </c>
      <c r="I13" s="194">
        <v>1</v>
      </c>
      <c r="J13" s="194">
        <f t="shared" si="0"/>
        <v>0</v>
      </c>
      <c r="K13" s="194">
        <v>1</v>
      </c>
      <c r="L13" s="194">
        <v>2</v>
      </c>
      <c r="M13" s="194">
        <f t="shared" si="1"/>
        <v>1</v>
      </c>
      <c r="N13" s="206"/>
      <c r="O13" s="196">
        <v>1</v>
      </c>
      <c r="P13" s="194">
        <v>0</v>
      </c>
      <c r="Q13" s="194">
        <f t="shared" si="5"/>
        <v>1</v>
      </c>
      <c r="R13" s="194">
        <v>1</v>
      </c>
      <c r="S13" s="194">
        <v>1</v>
      </c>
      <c r="T13" s="194">
        <f t="shared" si="6"/>
        <v>0</v>
      </c>
      <c r="U13" s="195" t="s">
        <v>95</v>
      </c>
      <c r="V13" s="196">
        <v>0</v>
      </c>
      <c r="W13" s="194"/>
      <c r="X13" s="194"/>
      <c r="Y13" s="194"/>
      <c r="Z13" s="194"/>
      <c r="AA13" s="194"/>
      <c r="AB13" s="195"/>
      <c r="AC13" s="196">
        <v>1</v>
      </c>
      <c r="AD13" s="194">
        <v>1</v>
      </c>
      <c r="AE13" s="194">
        <f>AF13-AD13</f>
        <v>0</v>
      </c>
      <c r="AF13" s="194">
        <v>1</v>
      </c>
      <c r="AG13" s="194">
        <v>2</v>
      </c>
      <c r="AH13" s="194">
        <f>AG13-AF13</f>
        <v>1</v>
      </c>
      <c r="AI13" s="206"/>
      <c r="AJ13" s="196">
        <v>1</v>
      </c>
      <c r="AK13" s="194">
        <v>1</v>
      </c>
      <c r="AL13" s="194">
        <f t="shared" ref="AL13:AL27" si="7">AM13-AK13</f>
        <v>0</v>
      </c>
      <c r="AM13" s="194">
        <v>1</v>
      </c>
      <c r="AN13" s="194">
        <v>2</v>
      </c>
      <c r="AO13" s="194">
        <f t="shared" ref="AO13:AO27" si="8">AN13-AM13</f>
        <v>1</v>
      </c>
      <c r="AP13" s="206"/>
      <c r="AQ13" s="38">
        <v>0</v>
      </c>
      <c r="AR13" s="97"/>
      <c r="AS13" s="97"/>
      <c r="AT13" s="97"/>
      <c r="AU13" s="97"/>
      <c r="AV13" s="97"/>
      <c r="AW13" s="39"/>
      <c r="AX13" s="107">
        <v>9200580.8000000007</v>
      </c>
      <c r="AY13" s="126">
        <f t="shared" si="4"/>
        <v>0</v>
      </c>
      <c r="AZ13" s="115"/>
      <c r="BA13" s="41">
        <f t="shared" si="2"/>
        <v>1.9477304493333332</v>
      </c>
      <c r="BB13" s="40"/>
      <c r="BC13" s="40"/>
      <c r="BD13" s="107">
        <v>100</v>
      </c>
      <c r="BE13" s="168"/>
      <c r="BF13" s="40"/>
      <c r="BG13" s="127"/>
      <c r="BH13" s="159">
        <f>BQ13</f>
        <v>0</v>
      </c>
      <c r="BI13" s="159"/>
      <c r="BJ13" s="40">
        <f>BS13</f>
        <v>1.9477304493333332</v>
      </c>
      <c r="BK13" s="40">
        <f>BQ13</f>
        <v>0</v>
      </c>
      <c r="BL13" s="40"/>
      <c r="BM13" s="40">
        <f>BS13</f>
        <v>1.9477304493333332</v>
      </c>
      <c r="BN13" s="40"/>
      <c r="BO13" s="40"/>
      <c r="BP13" s="127"/>
      <c r="BQ13" s="115">
        <v>0</v>
      </c>
      <c r="BR13" s="41">
        <f t="shared" si="3"/>
        <v>1.9477304493333332</v>
      </c>
      <c r="BS13" s="41">
        <v>1.9477304493333332</v>
      </c>
      <c r="BT13" s="213">
        <v>2.8114660643333331</v>
      </c>
      <c r="BU13" s="40">
        <v>1.5857204333333336E-2</v>
      </c>
      <c r="BV13" s="40">
        <v>0.11960676333333332</v>
      </c>
      <c r="BW13" s="40">
        <v>0</v>
      </c>
      <c r="BX13" s="40">
        <v>7.4469826666666667E-3</v>
      </c>
      <c r="BY13" s="40">
        <v>4.8480085000000006E-3</v>
      </c>
      <c r="BZ13" s="40">
        <v>8.8443236666666657E-3</v>
      </c>
      <c r="CA13" s="40">
        <v>1.4515837500000002E-2</v>
      </c>
      <c r="CB13" s="40">
        <v>1.2083333333333333E-6</v>
      </c>
      <c r="CC13" s="40">
        <v>0.25014339199999996</v>
      </c>
      <c r="CD13" s="40">
        <v>0.60792312600000009</v>
      </c>
      <c r="CE13" s="40">
        <v>0.91751915500000003</v>
      </c>
      <c r="CF13" s="40">
        <v>1.0244480000000001E-3</v>
      </c>
      <c r="CG13" s="40">
        <v>0.86373561499999985</v>
      </c>
      <c r="CH13" s="40">
        <v>0</v>
      </c>
      <c r="CI13" s="40">
        <v>0</v>
      </c>
      <c r="CJ13" s="41">
        <v>100</v>
      </c>
      <c r="CK13" s="99"/>
      <c r="CL13" s="99">
        <v>70</v>
      </c>
      <c r="CM13" s="99"/>
      <c r="CN13" s="99"/>
    </row>
    <row r="14" spans="1:92" x14ac:dyDescent="0.35">
      <c r="A14" s="32" t="s">
        <v>85</v>
      </c>
      <c r="B14" s="33" t="s">
        <v>96</v>
      </c>
      <c r="C14" s="34" t="s">
        <v>99</v>
      </c>
      <c r="D14" s="35" t="s">
        <v>100</v>
      </c>
      <c r="E14" s="36">
        <v>254</v>
      </c>
      <c r="F14" s="36">
        <v>136</v>
      </c>
      <c r="G14" s="37">
        <v>2</v>
      </c>
      <c r="H14" s="38">
        <v>1</v>
      </c>
      <c r="I14" s="194">
        <v>1</v>
      </c>
      <c r="J14" s="194">
        <f t="shared" si="0"/>
        <v>1</v>
      </c>
      <c r="K14" s="194">
        <v>2</v>
      </c>
      <c r="L14" s="194">
        <v>2</v>
      </c>
      <c r="M14" s="194">
        <f t="shared" si="1"/>
        <v>0</v>
      </c>
      <c r="N14" s="195" t="s">
        <v>89</v>
      </c>
      <c r="O14" s="196">
        <v>1</v>
      </c>
      <c r="P14" s="194">
        <v>0</v>
      </c>
      <c r="Q14" s="194">
        <f t="shared" si="5"/>
        <v>0</v>
      </c>
      <c r="R14" s="194">
        <v>0</v>
      </c>
      <c r="S14" s="194">
        <v>1</v>
      </c>
      <c r="T14" s="194">
        <f t="shared" si="6"/>
        <v>1</v>
      </c>
      <c r="U14" s="195" t="s">
        <v>95</v>
      </c>
      <c r="V14" s="196">
        <v>0</v>
      </c>
      <c r="W14" s="194"/>
      <c r="X14" s="194"/>
      <c r="Y14" s="194"/>
      <c r="Z14" s="194"/>
      <c r="AA14" s="194"/>
      <c r="AB14" s="195"/>
      <c r="AC14" s="196">
        <v>0</v>
      </c>
      <c r="AD14" s="194"/>
      <c r="AE14" s="194"/>
      <c r="AF14" s="194"/>
      <c r="AG14" s="194"/>
      <c r="AH14" s="194"/>
      <c r="AI14" s="195"/>
      <c r="AJ14" s="196">
        <v>0</v>
      </c>
      <c r="AK14" s="194"/>
      <c r="AL14" s="194"/>
      <c r="AM14" s="194"/>
      <c r="AN14" s="194"/>
      <c r="AO14" s="194"/>
      <c r="AP14" s="39"/>
      <c r="AQ14" s="38">
        <v>0</v>
      </c>
      <c r="AR14" s="97"/>
      <c r="AS14" s="97"/>
      <c r="AT14" s="97"/>
      <c r="AU14" s="97"/>
      <c r="AV14" s="97"/>
      <c r="AW14" s="39"/>
      <c r="AX14" s="107">
        <v>3693993.7379999999</v>
      </c>
      <c r="AY14" s="126">
        <f t="shared" si="4"/>
        <v>1.0433965668333334</v>
      </c>
      <c r="AZ14" s="115"/>
      <c r="BA14" s="41">
        <f t="shared" si="2"/>
        <v>1.8868933016666665</v>
      </c>
      <c r="BB14" s="40"/>
      <c r="BC14" s="40"/>
      <c r="BD14" s="107">
        <v>100</v>
      </c>
      <c r="BE14" s="168"/>
      <c r="BF14" s="40"/>
      <c r="BG14" s="127"/>
      <c r="BH14" s="159"/>
      <c r="BI14" s="159"/>
      <c r="BJ14" s="40"/>
      <c r="BK14" s="40"/>
      <c r="BL14" s="40"/>
      <c r="BM14" s="40"/>
      <c r="BN14" s="40"/>
      <c r="BO14" s="40"/>
      <c r="BP14" s="127"/>
      <c r="BQ14" s="115">
        <f>CD14</f>
        <v>1.0433965668333334</v>
      </c>
      <c r="BR14" s="41">
        <f t="shared" si="3"/>
        <v>0.84349673483333309</v>
      </c>
      <c r="BS14" s="41">
        <v>1.8868933016666665</v>
      </c>
      <c r="BT14" s="213">
        <v>2.3777294046666664</v>
      </c>
      <c r="BU14" s="40">
        <v>3.3954868166666666E-2</v>
      </c>
      <c r="BV14" s="40">
        <v>2.8678193000000001E-2</v>
      </c>
      <c r="BW14" s="40">
        <v>0</v>
      </c>
      <c r="BX14" s="40">
        <v>5.1673503333333334E-3</v>
      </c>
      <c r="BY14" s="40">
        <v>8.0087914999999992E-3</v>
      </c>
      <c r="BZ14" s="40">
        <v>1.2888286666666665E-2</v>
      </c>
      <c r="CA14" s="40">
        <v>1.6057702166666663E-2</v>
      </c>
      <c r="CB14" s="40">
        <v>0</v>
      </c>
      <c r="CC14" s="40">
        <v>0.43939428699999999</v>
      </c>
      <c r="CD14" s="148">
        <v>1.0433965668333334</v>
      </c>
      <c r="CE14" s="40">
        <v>0.29934725599999995</v>
      </c>
      <c r="CF14" s="40">
        <v>0</v>
      </c>
      <c r="CG14" s="40">
        <v>0.49083610299999997</v>
      </c>
      <c r="CH14" s="40">
        <v>0</v>
      </c>
      <c r="CI14" s="40">
        <v>0</v>
      </c>
      <c r="CJ14" s="41">
        <v>100</v>
      </c>
      <c r="CK14" s="42"/>
      <c r="CL14" s="99">
        <v>100</v>
      </c>
      <c r="CM14" s="99"/>
      <c r="CN14" s="99"/>
    </row>
    <row r="15" spans="1:92" x14ac:dyDescent="0.35">
      <c r="A15" s="32" t="s">
        <v>85</v>
      </c>
      <c r="B15" s="33" t="s">
        <v>96</v>
      </c>
      <c r="C15" s="34" t="s">
        <v>101</v>
      </c>
      <c r="D15" s="35" t="s">
        <v>102</v>
      </c>
      <c r="E15" s="36">
        <v>263</v>
      </c>
      <c r="F15" s="36">
        <v>38</v>
      </c>
      <c r="G15" s="37">
        <v>4</v>
      </c>
      <c r="H15" s="38">
        <v>1</v>
      </c>
      <c r="I15" s="194">
        <v>6</v>
      </c>
      <c r="J15" s="194">
        <f t="shared" si="0"/>
        <v>1</v>
      </c>
      <c r="K15" s="194">
        <v>7</v>
      </c>
      <c r="L15" s="194">
        <v>12</v>
      </c>
      <c r="M15" s="194">
        <f t="shared" si="1"/>
        <v>5</v>
      </c>
      <c r="N15" s="195" t="s">
        <v>103</v>
      </c>
      <c r="O15" s="196">
        <v>1</v>
      </c>
      <c r="P15" s="194">
        <v>0</v>
      </c>
      <c r="Q15" s="194">
        <f t="shared" si="5"/>
        <v>3</v>
      </c>
      <c r="R15" s="194">
        <v>3</v>
      </c>
      <c r="S15" s="194">
        <v>17</v>
      </c>
      <c r="T15" s="194">
        <f t="shared" si="6"/>
        <v>14</v>
      </c>
      <c r="U15" s="195" t="s">
        <v>77</v>
      </c>
      <c r="V15" s="196">
        <v>0</v>
      </c>
      <c r="W15" s="194"/>
      <c r="X15" s="194"/>
      <c r="Y15" s="194"/>
      <c r="Z15" s="194"/>
      <c r="AA15" s="194"/>
      <c r="AB15" s="195"/>
      <c r="AC15" s="196">
        <v>1</v>
      </c>
      <c r="AD15" s="194">
        <v>6</v>
      </c>
      <c r="AE15" s="194">
        <f t="shared" ref="AE15:AE26" si="9">AF15-AD15</f>
        <v>1</v>
      </c>
      <c r="AF15" s="194">
        <v>7</v>
      </c>
      <c r="AG15" s="194">
        <v>12</v>
      </c>
      <c r="AH15" s="194">
        <f t="shared" ref="AH15:AH17" si="10">AG15-AF15</f>
        <v>5</v>
      </c>
      <c r="AI15" s="195" t="s">
        <v>103</v>
      </c>
      <c r="AJ15" s="196">
        <v>1</v>
      </c>
      <c r="AK15" s="194">
        <v>4</v>
      </c>
      <c r="AL15" s="194">
        <f t="shared" si="7"/>
        <v>2</v>
      </c>
      <c r="AM15" s="194">
        <v>6</v>
      </c>
      <c r="AN15" s="194">
        <v>11</v>
      </c>
      <c r="AO15" s="194">
        <f t="shared" si="8"/>
        <v>5</v>
      </c>
      <c r="AP15" s="39" t="s">
        <v>103</v>
      </c>
      <c r="AQ15" s="38">
        <v>0</v>
      </c>
      <c r="AR15" s="97"/>
      <c r="AS15" s="97"/>
      <c r="AT15" s="97"/>
      <c r="AU15" s="97"/>
      <c r="AV15" s="97"/>
      <c r="AW15" s="39"/>
      <c r="AX15" s="107">
        <v>806062.13580000005</v>
      </c>
      <c r="AY15" s="126">
        <f t="shared" si="4"/>
        <v>5.7535317739999998</v>
      </c>
      <c r="AZ15" s="115"/>
      <c r="BA15" s="41">
        <f t="shared" si="2"/>
        <v>7.7644057044999979</v>
      </c>
      <c r="BB15" s="40"/>
      <c r="BC15" s="40">
        <v>100</v>
      </c>
      <c r="BD15" s="107"/>
      <c r="BE15" s="168"/>
      <c r="BF15" s="40"/>
      <c r="BG15" s="127"/>
      <c r="BH15" s="159">
        <f>BQ15</f>
        <v>5.7535317739999998</v>
      </c>
      <c r="BI15" s="159"/>
      <c r="BJ15" s="40">
        <f t="shared" ref="BJ15:BJ17" si="11">BS15</f>
        <v>7.7644057044999979</v>
      </c>
      <c r="BK15" s="40">
        <f>BQ15</f>
        <v>5.7535317739999998</v>
      </c>
      <c r="BL15" s="40"/>
      <c r="BM15" s="40">
        <f>BS15</f>
        <v>7.7644057044999979</v>
      </c>
      <c r="BN15" s="40"/>
      <c r="BO15" s="40"/>
      <c r="BP15" s="127"/>
      <c r="BQ15" s="115">
        <f>CC15</f>
        <v>5.7535317739999998</v>
      </c>
      <c r="BR15" s="41">
        <f t="shared" si="3"/>
        <v>2.0108739304999981</v>
      </c>
      <c r="BS15" s="41">
        <v>7.7644057044999979</v>
      </c>
      <c r="BT15" s="213">
        <v>9.1717375334999982</v>
      </c>
      <c r="BU15" s="40">
        <v>0.59152705950000006</v>
      </c>
      <c r="BV15" s="40">
        <v>0.23457369083333335</v>
      </c>
      <c r="BW15" s="40">
        <v>0</v>
      </c>
      <c r="BX15" s="40">
        <v>1.5021100000000001E-2</v>
      </c>
      <c r="BY15" s="40">
        <v>1.5324463666666668E-2</v>
      </c>
      <c r="BZ15" s="40">
        <v>0.15511078433333333</v>
      </c>
      <c r="CA15" s="40">
        <v>0.1111276425</v>
      </c>
      <c r="CB15" s="40">
        <v>0</v>
      </c>
      <c r="CC15" s="40">
        <v>5.7535317739999998</v>
      </c>
      <c r="CD15" s="40">
        <v>0.76505110166666679</v>
      </c>
      <c r="CE15" s="40">
        <v>0.12283472400000002</v>
      </c>
      <c r="CF15" s="40">
        <v>3.0336399999999998E-4</v>
      </c>
      <c r="CG15" s="40">
        <v>1.4073318290000001</v>
      </c>
      <c r="CH15" s="40">
        <v>0</v>
      </c>
      <c r="CI15" s="40">
        <v>0</v>
      </c>
      <c r="CJ15" s="41">
        <v>100</v>
      </c>
      <c r="CK15" s="99"/>
      <c r="CL15" s="99"/>
      <c r="CM15" s="99"/>
      <c r="CN15" s="99"/>
    </row>
    <row r="16" spans="1:92" x14ac:dyDescent="0.35">
      <c r="A16" s="32" t="s">
        <v>85</v>
      </c>
      <c r="B16" s="33" t="s">
        <v>96</v>
      </c>
      <c r="C16" s="34" t="s">
        <v>104</v>
      </c>
      <c r="D16" s="35" t="s">
        <v>105</v>
      </c>
      <c r="E16" s="36">
        <v>226</v>
      </c>
      <c r="F16" s="36">
        <v>4</v>
      </c>
      <c r="G16" s="37">
        <v>3</v>
      </c>
      <c r="H16" s="38">
        <v>1</v>
      </c>
      <c r="I16" s="194">
        <v>2</v>
      </c>
      <c r="J16" s="194">
        <f t="shared" si="0"/>
        <v>1</v>
      </c>
      <c r="K16" s="194">
        <v>3</v>
      </c>
      <c r="L16" s="194">
        <v>3</v>
      </c>
      <c r="M16" s="194">
        <f t="shared" si="1"/>
        <v>0</v>
      </c>
      <c r="N16" s="195" t="s">
        <v>89</v>
      </c>
      <c r="O16" s="196">
        <v>1</v>
      </c>
      <c r="P16" s="194">
        <v>0</v>
      </c>
      <c r="Q16" s="194">
        <f t="shared" si="5"/>
        <v>0</v>
      </c>
      <c r="R16" s="194">
        <v>0</v>
      </c>
      <c r="S16" s="194">
        <v>0</v>
      </c>
      <c r="T16" s="194">
        <f t="shared" si="6"/>
        <v>0</v>
      </c>
      <c r="U16" s="195" t="s">
        <v>95</v>
      </c>
      <c r="V16" s="196">
        <v>0</v>
      </c>
      <c r="W16" s="194"/>
      <c r="X16" s="194"/>
      <c r="Y16" s="194"/>
      <c r="Z16" s="194"/>
      <c r="AA16" s="194"/>
      <c r="AB16" s="195"/>
      <c r="AC16" s="196">
        <v>1</v>
      </c>
      <c r="AD16" s="194">
        <v>2</v>
      </c>
      <c r="AE16" s="194">
        <f t="shared" si="9"/>
        <v>1</v>
      </c>
      <c r="AF16" s="194">
        <v>3</v>
      </c>
      <c r="AG16" s="194">
        <v>3</v>
      </c>
      <c r="AH16" s="194">
        <f t="shared" si="10"/>
        <v>0</v>
      </c>
      <c r="AI16" s="195" t="s">
        <v>89</v>
      </c>
      <c r="AJ16" s="196">
        <v>0</v>
      </c>
      <c r="AK16" s="194"/>
      <c r="AL16" s="194"/>
      <c r="AM16" s="194"/>
      <c r="AN16" s="194"/>
      <c r="AO16" s="194"/>
      <c r="AP16" s="39"/>
      <c r="AQ16" s="38">
        <v>0</v>
      </c>
      <c r="AR16" s="97"/>
      <c r="AS16" s="97"/>
      <c r="AT16" s="97"/>
      <c r="AU16" s="97"/>
      <c r="AV16" s="97"/>
      <c r="AW16" s="39"/>
      <c r="AX16" s="107">
        <v>111949.93090000001</v>
      </c>
      <c r="AY16" s="126">
        <f t="shared" si="4"/>
        <v>2.5493195726666671</v>
      </c>
      <c r="AZ16" s="115"/>
      <c r="BA16" s="41">
        <f t="shared" si="2"/>
        <v>3.1661139243333336</v>
      </c>
      <c r="BB16" s="40"/>
      <c r="BC16" s="40"/>
      <c r="BD16" s="107">
        <v>100</v>
      </c>
      <c r="BE16" s="168"/>
      <c r="BF16" s="40"/>
      <c r="BG16" s="127"/>
      <c r="BH16" s="159">
        <f>BQ16</f>
        <v>2.5493195726666671</v>
      </c>
      <c r="BI16" s="159"/>
      <c r="BJ16" s="40">
        <f t="shared" si="11"/>
        <v>3.1661139243333336</v>
      </c>
      <c r="BK16" s="40"/>
      <c r="BL16" s="40"/>
      <c r="BM16" s="40"/>
      <c r="BN16" s="40"/>
      <c r="BO16" s="40"/>
      <c r="BP16" s="127"/>
      <c r="BQ16" s="115">
        <f>CD16</f>
        <v>2.5493195726666671</v>
      </c>
      <c r="BR16" s="41">
        <f t="shared" si="3"/>
        <v>0.61679435166666652</v>
      </c>
      <c r="BS16" s="41">
        <v>3.1661139243333336</v>
      </c>
      <c r="BT16" s="213">
        <v>3.6452655373333336</v>
      </c>
      <c r="BU16" s="40">
        <v>3.9714183333333332E-3</v>
      </c>
      <c r="BV16" s="40">
        <v>0</v>
      </c>
      <c r="BW16" s="40">
        <v>0</v>
      </c>
      <c r="BX16" s="40">
        <v>1.3238066666666667E-4</v>
      </c>
      <c r="BY16" s="40">
        <v>0</v>
      </c>
      <c r="BZ16" s="40">
        <v>0</v>
      </c>
      <c r="CA16" s="40">
        <v>5.6923661666666674E-3</v>
      </c>
      <c r="CB16" s="40">
        <v>0</v>
      </c>
      <c r="CC16" s="40">
        <v>1.00940215E-2</v>
      </c>
      <c r="CD16" s="148">
        <v>2.5493195726666671</v>
      </c>
      <c r="CE16" s="40">
        <v>0.59690416499999988</v>
      </c>
      <c r="CF16" s="40">
        <v>0</v>
      </c>
      <c r="CG16" s="40">
        <v>0.47915161299999998</v>
      </c>
      <c r="CH16" s="40">
        <v>0</v>
      </c>
      <c r="CI16" s="40">
        <v>0</v>
      </c>
      <c r="CJ16" s="41">
        <v>100</v>
      </c>
      <c r="CK16" s="99"/>
      <c r="CL16" s="99"/>
      <c r="CM16" s="99"/>
      <c r="CN16" s="99"/>
    </row>
    <row r="17" spans="1:88" x14ac:dyDescent="0.35">
      <c r="A17" s="32" t="s">
        <v>85</v>
      </c>
      <c r="B17" s="33" t="s">
        <v>96</v>
      </c>
      <c r="C17" s="34" t="s">
        <v>106</v>
      </c>
      <c r="D17" s="35" t="s">
        <v>107</v>
      </c>
      <c r="E17" s="36">
        <v>280</v>
      </c>
      <c r="F17" s="36">
        <v>4</v>
      </c>
      <c r="G17" s="37">
        <v>3</v>
      </c>
      <c r="H17" s="38">
        <v>1</v>
      </c>
      <c r="I17" s="194">
        <v>3</v>
      </c>
      <c r="J17" s="194">
        <f t="shared" si="0"/>
        <v>1</v>
      </c>
      <c r="K17" s="194">
        <v>4</v>
      </c>
      <c r="L17" s="194">
        <v>4</v>
      </c>
      <c r="M17" s="194">
        <f t="shared" si="1"/>
        <v>0</v>
      </c>
      <c r="N17" s="195" t="s">
        <v>103</v>
      </c>
      <c r="O17" s="196">
        <v>0</v>
      </c>
      <c r="P17" s="194"/>
      <c r="Q17" s="194"/>
      <c r="R17" s="194"/>
      <c r="S17" s="194"/>
      <c r="T17" s="194"/>
      <c r="U17" s="195"/>
      <c r="V17" s="196">
        <v>0</v>
      </c>
      <c r="W17" s="194"/>
      <c r="X17" s="194"/>
      <c r="Y17" s="194"/>
      <c r="Z17" s="194"/>
      <c r="AA17" s="194"/>
      <c r="AB17" s="195"/>
      <c r="AC17" s="196">
        <v>1</v>
      </c>
      <c r="AD17" s="194">
        <v>3</v>
      </c>
      <c r="AE17" s="194">
        <f t="shared" si="9"/>
        <v>1</v>
      </c>
      <c r="AF17" s="194">
        <v>4</v>
      </c>
      <c r="AG17" s="194">
        <v>4</v>
      </c>
      <c r="AH17" s="194">
        <f t="shared" si="10"/>
        <v>0</v>
      </c>
      <c r="AI17" s="195" t="s">
        <v>103</v>
      </c>
      <c r="AJ17" s="196">
        <v>1</v>
      </c>
      <c r="AK17" s="194">
        <v>3</v>
      </c>
      <c r="AL17" s="194">
        <f t="shared" si="7"/>
        <v>1</v>
      </c>
      <c r="AM17" s="194">
        <v>4</v>
      </c>
      <c r="AN17" s="194">
        <v>4</v>
      </c>
      <c r="AO17" s="194">
        <f t="shared" si="8"/>
        <v>0</v>
      </c>
      <c r="AP17" s="39" t="s">
        <v>103</v>
      </c>
      <c r="AQ17" s="38">
        <v>0</v>
      </c>
      <c r="AR17" s="97"/>
      <c r="AS17" s="97"/>
      <c r="AT17" s="97"/>
      <c r="AU17" s="97"/>
      <c r="AV17" s="97"/>
      <c r="AW17" s="39"/>
      <c r="AX17" s="107">
        <v>87249.245859999995</v>
      </c>
      <c r="AY17" s="126">
        <f t="shared" si="4"/>
        <v>3.8489868501666673</v>
      </c>
      <c r="AZ17" s="115"/>
      <c r="BA17" s="41">
        <f t="shared" si="2"/>
        <v>4.187301923833334</v>
      </c>
      <c r="BB17" s="40"/>
      <c r="BC17" s="40"/>
      <c r="BD17" s="107"/>
      <c r="BE17" s="168"/>
      <c r="BF17" s="40"/>
      <c r="BG17" s="127"/>
      <c r="BH17" s="159">
        <f>BQ17</f>
        <v>3.8489868501666673</v>
      </c>
      <c r="BI17" s="159"/>
      <c r="BJ17" s="40">
        <f t="shared" si="11"/>
        <v>4.187301923833334</v>
      </c>
      <c r="BK17" s="40">
        <f>BQ17</f>
        <v>3.8489868501666673</v>
      </c>
      <c r="BL17" s="40"/>
      <c r="BM17" s="40">
        <f>BS17</f>
        <v>4.187301923833334</v>
      </c>
      <c r="BN17" s="40"/>
      <c r="BO17" s="40"/>
      <c r="BP17" s="127"/>
      <c r="BQ17" s="115">
        <f>CD17</f>
        <v>3.8489868501666673</v>
      </c>
      <c r="BR17" s="41">
        <f t="shared" si="3"/>
        <v>0.33831507366666669</v>
      </c>
      <c r="BS17" s="41">
        <v>4.187301923833334</v>
      </c>
      <c r="BT17" s="213">
        <v>5.6910565838333342</v>
      </c>
      <c r="BU17" s="40">
        <v>6.2847534999999994E-3</v>
      </c>
      <c r="BV17" s="40">
        <v>0</v>
      </c>
      <c r="BW17" s="40">
        <v>0</v>
      </c>
      <c r="BX17" s="40">
        <v>1.1040783333333335E-3</v>
      </c>
      <c r="BY17" s="40">
        <v>0</v>
      </c>
      <c r="BZ17" s="40">
        <v>0</v>
      </c>
      <c r="CA17" s="40">
        <v>4.0765970000000004E-3</v>
      </c>
      <c r="CB17" s="40">
        <v>0</v>
      </c>
      <c r="CC17" s="40">
        <v>2.7601958333333333E-3</v>
      </c>
      <c r="CD17" s="148">
        <v>3.8489868501666673</v>
      </c>
      <c r="CE17" s="40">
        <v>0.32408944899999997</v>
      </c>
      <c r="CF17" s="40">
        <v>0</v>
      </c>
      <c r="CG17" s="40">
        <v>1.50375466</v>
      </c>
      <c r="CH17" s="40">
        <v>0</v>
      </c>
      <c r="CI17" s="40">
        <v>0</v>
      </c>
      <c r="CJ17" s="41">
        <v>100</v>
      </c>
    </row>
    <row r="18" spans="1:88" x14ac:dyDescent="0.35">
      <c r="A18" s="32" t="s">
        <v>85</v>
      </c>
      <c r="B18" s="33" t="s">
        <v>96</v>
      </c>
      <c r="C18" s="34" t="s">
        <v>108</v>
      </c>
      <c r="D18" s="35" t="s">
        <v>109</v>
      </c>
      <c r="E18" s="36">
        <v>211</v>
      </c>
      <c r="F18" s="36">
        <v>1</v>
      </c>
      <c r="G18" s="37">
        <v>3</v>
      </c>
      <c r="H18" s="38">
        <v>1</v>
      </c>
      <c r="I18" s="194">
        <v>1</v>
      </c>
      <c r="J18" s="194">
        <f t="shared" si="0"/>
        <v>0</v>
      </c>
      <c r="K18" s="194">
        <v>1</v>
      </c>
      <c r="L18" s="194">
        <v>1</v>
      </c>
      <c r="M18" s="194">
        <f t="shared" si="1"/>
        <v>0</v>
      </c>
      <c r="N18" s="195" t="s">
        <v>89</v>
      </c>
      <c r="O18" s="196">
        <v>1</v>
      </c>
      <c r="P18" s="194">
        <v>0</v>
      </c>
      <c r="Q18" s="194">
        <f t="shared" si="5"/>
        <v>0</v>
      </c>
      <c r="R18" s="194">
        <v>0</v>
      </c>
      <c r="S18" s="194">
        <v>0</v>
      </c>
      <c r="T18" s="194">
        <f t="shared" si="6"/>
        <v>0</v>
      </c>
      <c r="U18" s="195" t="s">
        <v>95</v>
      </c>
      <c r="V18" s="196">
        <v>0</v>
      </c>
      <c r="W18" s="194"/>
      <c r="X18" s="194"/>
      <c r="Y18" s="194"/>
      <c r="Z18" s="194"/>
      <c r="AA18" s="194"/>
      <c r="AB18" s="195"/>
      <c r="AC18" s="196">
        <v>0</v>
      </c>
      <c r="AD18" s="194"/>
      <c r="AE18" s="194"/>
      <c r="AF18" s="194"/>
      <c r="AG18" s="194"/>
      <c r="AH18" s="194"/>
      <c r="AI18" s="195"/>
      <c r="AJ18" s="196">
        <v>1</v>
      </c>
      <c r="AK18" s="194">
        <v>0</v>
      </c>
      <c r="AL18" s="194">
        <f t="shared" si="7"/>
        <v>1</v>
      </c>
      <c r="AM18" s="194">
        <v>1</v>
      </c>
      <c r="AN18" s="194">
        <v>1</v>
      </c>
      <c r="AO18" s="194">
        <f t="shared" si="8"/>
        <v>0</v>
      </c>
      <c r="AP18" s="39" t="s">
        <v>89</v>
      </c>
      <c r="AQ18" s="38">
        <v>0</v>
      </c>
      <c r="AR18" s="97"/>
      <c r="AS18" s="97"/>
      <c r="AT18" s="97"/>
      <c r="AU18" s="97"/>
      <c r="AV18" s="97"/>
      <c r="AW18" s="39"/>
      <c r="AX18" s="107">
        <v>25773.271049999999</v>
      </c>
      <c r="AY18" s="126">
        <f t="shared" si="4"/>
        <v>0</v>
      </c>
      <c r="AZ18" s="115"/>
      <c r="BA18" s="41">
        <f t="shared" si="2"/>
        <v>1.2927759516666666</v>
      </c>
      <c r="BB18" s="40"/>
      <c r="BC18" s="40"/>
      <c r="BD18" s="107">
        <v>100</v>
      </c>
      <c r="BE18" s="168"/>
      <c r="BF18" s="40"/>
      <c r="BG18" s="127"/>
      <c r="BH18" s="159"/>
      <c r="BI18" s="159"/>
      <c r="BJ18" s="40"/>
      <c r="BK18" s="40">
        <f>BQ18</f>
        <v>0</v>
      </c>
      <c r="BL18" s="40"/>
      <c r="BM18" s="40">
        <f>BS18</f>
        <v>1.2927759516666666</v>
      </c>
      <c r="BN18" s="40"/>
      <c r="BO18" s="40"/>
      <c r="BP18" s="127"/>
      <c r="BQ18" s="115">
        <f>0</f>
        <v>0</v>
      </c>
      <c r="BR18" s="41">
        <f t="shared" si="3"/>
        <v>1.2927759516666666</v>
      </c>
      <c r="BS18" s="41">
        <v>1.2927759516666666</v>
      </c>
      <c r="BT18" s="213">
        <v>1.8275392716666667</v>
      </c>
      <c r="BU18" s="40">
        <v>0</v>
      </c>
      <c r="BV18" s="40">
        <v>0</v>
      </c>
      <c r="BW18" s="40">
        <v>0</v>
      </c>
      <c r="BX18" s="40">
        <v>1.76816905E-2</v>
      </c>
      <c r="BY18" s="40">
        <v>0</v>
      </c>
      <c r="BZ18" s="40">
        <v>0</v>
      </c>
      <c r="CA18" s="40">
        <v>0</v>
      </c>
      <c r="CB18" s="40">
        <v>0</v>
      </c>
      <c r="CC18" s="40">
        <v>0.17724816499999999</v>
      </c>
      <c r="CD18" s="40">
        <v>0.6407097091666667</v>
      </c>
      <c r="CE18" s="40">
        <v>0.45713638699999998</v>
      </c>
      <c r="CF18" s="40">
        <v>0</v>
      </c>
      <c r="CG18" s="40">
        <v>0.53476332000000004</v>
      </c>
      <c r="CH18" s="40">
        <v>0</v>
      </c>
      <c r="CI18" s="40">
        <v>0</v>
      </c>
      <c r="CJ18" s="41">
        <v>100</v>
      </c>
    </row>
    <row r="19" spans="1:88" x14ac:dyDescent="0.35">
      <c r="A19" s="32" t="s">
        <v>85</v>
      </c>
      <c r="B19" s="33" t="s">
        <v>96</v>
      </c>
      <c r="C19" s="34" t="s">
        <v>110</v>
      </c>
      <c r="D19" s="35" t="s">
        <v>111</v>
      </c>
      <c r="E19" s="36">
        <v>242</v>
      </c>
      <c r="F19" s="36">
        <v>63</v>
      </c>
      <c r="G19" s="37">
        <v>4</v>
      </c>
      <c r="H19" s="38">
        <v>1</v>
      </c>
      <c r="I19" s="194">
        <v>19</v>
      </c>
      <c r="J19" s="194">
        <f t="shared" si="0"/>
        <v>6</v>
      </c>
      <c r="K19" s="194">
        <v>25</v>
      </c>
      <c r="L19" s="194">
        <v>26</v>
      </c>
      <c r="M19" s="194">
        <f t="shared" si="1"/>
        <v>1</v>
      </c>
      <c r="N19" s="39" t="s">
        <v>112</v>
      </c>
      <c r="O19" s="196">
        <v>1</v>
      </c>
      <c r="P19" s="194">
        <v>1</v>
      </c>
      <c r="Q19" s="194">
        <f t="shared" si="5"/>
        <v>8</v>
      </c>
      <c r="R19" s="194">
        <v>9</v>
      </c>
      <c r="S19" s="194">
        <v>71</v>
      </c>
      <c r="T19" s="194">
        <f t="shared" si="6"/>
        <v>62</v>
      </c>
      <c r="U19" s="195" t="s">
        <v>89</v>
      </c>
      <c r="V19" s="196">
        <v>1</v>
      </c>
      <c r="W19" s="194">
        <v>1</v>
      </c>
      <c r="X19" s="194">
        <f t="shared" ref="X19" si="12">Y19-W19</f>
        <v>7</v>
      </c>
      <c r="Y19" s="194">
        <v>8</v>
      </c>
      <c r="Z19" s="194">
        <v>70</v>
      </c>
      <c r="AA19" s="194">
        <f t="shared" ref="AA19" si="13">Z19-Y19</f>
        <v>62</v>
      </c>
      <c r="AB19" s="195" t="s">
        <v>89</v>
      </c>
      <c r="AC19" s="196">
        <v>0</v>
      </c>
      <c r="AD19" s="194"/>
      <c r="AE19" s="194"/>
      <c r="AF19" s="194"/>
      <c r="AG19" s="194"/>
      <c r="AH19" s="194"/>
      <c r="AI19" s="195"/>
      <c r="AJ19" s="196">
        <v>1</v>
      </c>
      <c r="AK19" s="194">
        <v>16</v>
      </c>
      <c r="AL19" s="194">
        <f t="shared" si="7"/>
        <v>5</v>
      </c>
      <c r="AM19" s="194">
        <v>21</v>
      </c>
      <c r="AN19" s="194">
        <v>22</v>
      </c>
      <c r="AO19" s="194">
        <f t="shared" si="8"/>
        <v>1</v>
      </c>
      <c r="AP19" s="39" t="s">
        <v>113</v>
      </c>
      <c r="AQ19" s="38">
        <v>0</v>
      </c>
      <c r="AR19" s="97"/>
      <c r="AS19" s="97"/>
      <c r="AT19" s="97"/>
      <c r="AU19" s="97"/>
      <c r="AV19" s="97"/>
      <c r="AW19" s="39"/>
      <c r="AX19" s="107">
        <v>1293107.0049999999</v>
      </c>
      <c r="AY19" s="219"/>
      <c r="AZ19" s="126">
        <f>BQ19</f>
        <v>23.462485225999998</v>
      </c>
      <c r="BA19" s="41">
        <f t="shared" si="2"/>
        <v>25.926358481333331</v>
      </c>
      <c r="BB19" s="40">
        <v>100</v>
      </c>
      <c r="BC19" s="40"/>
      <c r="BD19" s="107"/>
      <c r="BE19" s="168">
        <v>100</v>
      </c>
      <c r="BF19" s="40"/>
      <c r="BG19" s="127"/>
      <c r="BH19" s="159"/>
      <c r="BI19" s="159"/>
      <c r="BJ19" s="40"/>
      <c r="BK19" s="40"/>
      <c r="BL19" s="40">
        <f>BQ19</f>
        <v>23.462485225999998</v>
      </c>
      <c r="BM19" s="40">
        <f>BS19</f>
        <v>25.926358481333331</v>
      </c>
      <c r="BN19" s="40"/>
      <c r="BO19" s="40"/>
      <c r="BP19" s="127"/>
      <c r="BQ19" s="115">
        <f>CC19+CD19+CE19</f>
        <v>23.462485225999998</v>
      </c>
      <c r="BR19" s="41">
        <f t="shared" si="3"/>
        <v>2.4638732553333327</v>
      </c>
      <c r="BS19" s="41">
        <v>25.926358481333331</v>
      </c>
      <c r="BT19" s="213">
        <v>31.331944541333332</v>
      </c>
      <c r="BU19" s="40">
        <v>0.99000123733333334</v>
      </c>
      <c r="BV19" s="40">
        <v>0.80955430299999998</v>
      </c>
      <c r="BW19" s="40">
        <v>0</v>
      </c>
      <c r="BX19" s="40">
        <v>0.12606558800000001</v>
      </c>
      <c r="BY19" s="40">
        <v>4.3805922166666671E-2</v>
      </c>
      <c r="BZ19" s="40">
        <v>3.3666008333333337E-3</v>
      </c>
      <c r="CA19" s="40">
        <v>0.18403988550000003</v>
      </c>
      <c r="CB19" s="40">
        <v>0.2463033755</v>
      </c>
      <c r="CC19" s="40">
        <v>1.2823224633333334</v>
      </c>
      <c r="CD19" s="151">
        <v>19.809623141666666</v>
      </c>
      <c r="CE19" s="148">
        <v>2.3705396209999994</v>
      </c>
      <c r="CF19" s="40">
        <v>6.0736342999999991E-2</v>
      </c>
      <c r="CG19" s="40">
        <v>5.3779083040000009</v>
      </c>
      <c r="CH19" s="40">
        <v>2.7677756000000001E-2</v>
      </c>
      <c r="CI19" s="40">
        <v>0</v>
      </c>
      <c r="CJ19" s="41">
        <v>100</v>
      </c>
    </row>
    <row r="20" spans="1:88" x14ac:dyDescent="0.35">
      <c r="A20" s="32" t="s">
        <v>85</v>
      </c>
      <c r="B20" s="33" t="s">
        <v>96</v>
      </c>
      <c r="C20" s="34" t="s">
        <v>114</v>
      </c>
      <c r="D20" s="35" t="s">
        <v>115</v>
      </c>
      <c r="E20" s="36">
        <v>264</v>
      </c>
      <c r="F20" s="36">
        <v>2</v>
      </c>
      <c r="G20" s="37">
        <v>4</v>
      </c>
      <c r="H20" s="38">
        <v>1</v>
      </c>
      <c r="I20" s="194">
        <v>0</v>
      </c>
      <c r="J20" s="194">
        <f t="shared" si="0"/>
        <v>0</v>
      </c>
      <c r="K20" s="194">
        <v>0</v>
      </c>
      <c r="L20" s="194">
        <v>0</v>
      </c>
      <c r="M20" s="194">
        <f t="shared" si="1"/>
        <v>0</v>
      </c>
      <c r="N20" s="206"/>
      <c r="O20" s="196">
        <v>1</v>
      </c>
      <c r="P20" s="194">
        <v>0</v>
      </c>
      <c r="Q20" s="194">
        <f t="shared" si="5"/>
        <v>0</v>
      </c>
      <c r="R20" s="197">
        <v>0</v>
      </c>
      <c r="S20" s="197">
        <v>0</v>
      </c>
      <c r="T20" s="194">
        <f>S20-R20</f>
        <v>0</v>
      </c>
      <c r="U20" s="198" t="s">
        <v>95</v>
      </c>
      <c r="V20" s="196">
        <v>0</v>
      </c>
      <c r="W20" s="194"/>
      <c r="X20" s="194"/>
      <c r="Y20" s="194"/>
      <c r="Z20" s="194"/>
      <c r="AA20" s="194"/>
      <c r="AB20" s="195"/>
      <c r="AC20" s="196">
        <v>1</v>
      </c>
      <c r="AD20" s="194">
        <v>0</v>
      </c>
      <c r="AE20" s="194">
        <f t="shared" si="9"/>
        <v>0</v>
      </c>
      <c r="AF20" s="194">
        <v>0</v>
      </c>
      <c r="AG20" s="194">
        <v>0</v>
      </c>
      <c r="AH20" s="194">
        <f t="shared" ref="AH20:AH26" si="14">AG20-AF20</f>
        <v>0</v>
      </c>
      <c r="AI20" s="206"/>
      <c r="AJ20" s="196">
        <v>1</v>
      </c>
      <c r="AK20" s="194">
        <v>0</v>
      </c>
      <c r="AL20" s="194">
        <f t="shared" si="7"/>
        <v>0</v>
      </c>
      <c r="AM20" s="194">
        <v>0</v>
      </c>
      <c r="AN20" s="194">
        <v>0</v>
      </c>
      <c r="AO20" s="194">
        <f t="shared" si="8"/>
        <v>0</v>
      </c>
      <c r="AP20" s="206"/>
      <c r="AQ20" s="38">
        <v>0</v>
      </c>
      <c r="AR20" s="97"/>
      <c r="AS20" s="97"/>
      <c r="AT20" s="97"/>
      <c r="AU20" s="97"/>
      <c r="AV20" s="97"/>
      <c r="AW20" s="39"/>
      <c r="AX20" s="107">
        <v>107747.21829999999</v>
      </c>
      <c r="AY20" s="126">
        <f t="shared" si="4"/>
        <v>0</v>
      </c>
      <c r="AZ20" s="115"/>
      <c r="BA20" s="41">
        <f t="shared" si="2"/>
        <v>0.15184874599999998</v>
      </c>
      <c r="BB20" s="40"/>
      <c r="BC20" s="40"/>
      <c r="BD20" s="107">
        <v>100</v>
      </c>
      <c r="BE20" s="168"/>
      <c r="BF20" s="40"/>
      <c r="BG20" s="127"/>
      <c r="BH20" s="159">
        <f>BQ20</f>
        <v>0</v>
      </c>
      <c r="BI20" s="159"/>
      <c r="BJ20" s="40">
        <f t="shared" ref="BJ20:BJ22" si="15">BS20</f>
        <v>0.15184874599999998</v>
      </c>
      <c r="BK20" s="40">
        <f>BQ20</f>
        <v>0</v>
      </c>
      <c r="BL20" s="40"/>
      <c r="BM20" s="40">
        <f>BS20</f>
        <v>0.15184874599999998</v>
      </c>
      <c r="BN20" s="40"/>
      <c r="BO20" s="40"/>
      <c r="BP20" s="127"/>
      <c r="BQ20" s="115">
        <f>0</f>
        <v>0</v>
      </c>
      <c r="BR20" s="41">
        <f t="shared" si="3"/>
        <v>0.15184874599999998</v>
      </c>
      <c r="BS20" s="41">
        <v>0.15184874599999998</v>
      </c>
      <c r="BT20" s="213">
        <v>0.15411822499999997</v>
      </c>
      <c r="BU20" s="40">
        <v>0</v>
      </c>
      <c r="BV20" s="40">
        <v>0</v>
      </c>
      <c r="BW20" s="40">
        <v>0</v>
      </c>
      <c r="BX20" s="40">
        <v>0</v>
      </c>
      <c r="BY20" s="40">
        <v>0</v>
      </c>
      <c r="BZ20" s="40">
        <v>0</v>
      </c>
      <c r="CA20" s="40">
        <v>0</v>
      </c>
      <c r="CB20" s="40">
        <v>0</v>
      </c>
      <c r="CC20" s="40">
        <v>6.8771999999999998E-5</v>
      </c>
      <c r="CD20" s="40">
        <v>0.12660939399999999</v>
      </c>
      <c r="CE20" s="40">
        <v>2.5170580000000001E-2</v>
      </c>
      <c r="CF20" s="40">
        <v>0</v>
      </c>
      <c r="CG20" s="40">
        <v>2.269479E-3</v>
      </c>
      <c r="CH20" s="40">
        <v>0</v>
      </c>
      <c r="CI20" s="40">
        <v>0</v>
      </c>
      <c r="CJ20" s="41">
        <v>100</v>
      </c>
    </row>
    <row r="21" spans="1:88" x14ac:dyDescent="0.35">
      <c r="A21" s="32" t="s">
        <v>85</v>
      </c>
      <c r="B21" s="33" t="s">
        <v>96</v>
      </c>
      <c r="C21" s="34" t="s">
        <v>116</v>
      </c>
      <c r="D21" s="35" t="s">
        <v>117</v>
      </c>
      <c r="E21" s="36">
        <v>265</v>
      </c>
      <c r="F21" s="36">
        <v>16</v>
      </c>
      <c r="G21" s="37">
        <v>3</v>
      </c>
      <c r="H21" s="38">
        <v>1</v>
      </c>
      <c r="I21" s="194">
        <v>3</v>
      </c>
      <c r="J21" s="194">
        <f t="shared" si="0"/>
        <v>1</v>
      </c>
      <c r="K21" s="194">
        <v>4</v>
      </c>
      <c r="L21" s="194">
        <v>4</v>
      </c>
      <c r="M21" s="194">
        <f t="shared" si="1"/>
        <v>0</v>
      </c>
      <c r="N21" s="195" t="s">
        <v>89</v>
      </c>
      <c r="O21" s="196">
        <v>0</v>
      </c>
      <c r="P21" s="194"/>
      <c r="Q21" s="194"/>
      <c r="R21" s="194"/>
      <c r="S21" s="194"/>
      <c r="T21" s="194"/>
      <c r="U21" s="195"/>
      <c r="V21" s="196">
        <v>0</v>
      </c>
      <c r="W21" s="194"/>
      <c r="X21" s="194"/>
      <c r="Y21" s="194"/>
      <c r="Z21" s="194"/>
      <c r="AA21" s="194"/>
      <c r="AB21" s="195"/>
      <c r="AC21" s="196">
        <v>1</v>
      </c>
      <c r="AD21" s="194">
        <v>3</v>
      </c>
      <c r="AE21" s="194">
        <f t="shared" si="9"/>
        <v>1</v>
      </c>
      <c r="AF21" s="194">
        <v>4</v>
      </c>
      <c r="AG21" s="194">
        <v>4</v>
      </c>
      <c r="AH21" s="194">
        <f t="shared" si="14"/>
        <v>0</v>
      </c>
      <c r="AI21" s="195" t="s">
        <v>89</v>
      </c>
      <c r="AJ21" s="196">
        <v>1</v>
      </c>
      <c r="AK21" s="194">
        <v>3</v>
      </c>
      <c r="AL21" s="194">
        <f t="shared" si="7"/>
        <v>0</v>
      </c>
      <c r="AM21" s="194">
        <v>3</v>
      </c>
      <c r="AN21" s="194">
        <v>4</v>
      </c>
      <c r="AO21" s="194">
        <f t="shared" si="8"/>
        <v>1</v>
      </c>
      <c r="AP21" s="39" t="s">
        <v>89</v>
      </c>
      <c r="AQ21" s="38">
        <v>0</v>
      </c>
      <c r="AR21" s="97"/>
      <c r="AS21" s="97"/>
      <c r="AT21" s="97"/>
      <c r="AU21" s="97"/>
      <c r="AV21" s="97"/>
      <c r="AW21" s="39"/>
      <c r="AX21" s="107">
        <v>911764.05949999997</v>
      </c>
      <c r="AY21" s="126">
        <f t="shared" si="4"/>
        <v>3.5959462326666665</v>
      </c>
      <c r="AZ21" s="115"/>
      <c r="BA21" s="41">
        <f t="shared" si="2"/>
        <v>3.9673873363333327</v>
      </c>
      <c r="BB21" s="40"/>
      <c r="BC21" s="40"/>
      <c r="BD21" s="107"/>
      <c r="BE21" s="168"/>
      <c r="BF21" s="40"/>
      <c r="BG21" s="127"/>
      <c r="BH21" s="159">
        <f>BQ21</f>
        <v>3.5959462326666665</v>
      </c>
      <c r="BI21" s="159"/>
      <c r="BJ21" s="40">
        <f t="shared" si="15"/>
        <v>3.9673873363333327</v>
      </c>
      <c r="BK21" s="40">
        <f>BQ21</f>
        <v>3.5959462326666665</v>
      </c>
      <c r="BL21" s="40"/>
      <c r="BM21" s="40">
        <f>BS21</f>
        <v>3.9673873363333327</v>
      </c>
      <c r="BN21" s="40"/>
      <c r="BO21" s="40"/>
      <c r="BP21" s="127"/>
      <c r="BQ21" s="115">
        <f>CD21</f>
        <v>3.5959462326666665</v>
      </c>
      <c r="BR21" s="41">
        <f t="shared" si="3"/>
        <v>0.37144110366666627</v>
      </c>
      <c r="BS21" s="41">
        <v>3.9673873363333327</v>
      </c>
      <c r="BT21" s="213">
        <v>4.2830521263333328</v>
      </c>
      <c r="BU21" s="40">
        <v>8.133333333333334E-6</v>
      </c>
      <c r="BV21" s="40">
        <v>0</v>
      </c>
      <c r="BW21" s="40">
        <v>0</v>
      </c>
      <c r="BX21" s="40">
        <v>1.2121573500000002E-2</v>
      </c>
      <c r="BY21" s="40">
        <v>4.066666666666667E-6</v>
      </c>
      <c r="BZ21" s="40">
        <v>0</v>
      </c>
      <c r="CA21" s="40">
        <v>1.7700829166666668E-2</v>
      </c>
      <c r="CB21" s="40">
        <v>0</v>
      </c>
      <c r="CC21" s="40">
        <v>8.3701028999999996E-2</v>
      </c>
      <c r="CD21" s="148">
        <v>3.5959462326666665</v>
      </c>
      <c r="CE21" s="40">
        <v>0.25790547200000002</v>
      </c>
      <c r="CF21" s="40">
        <v>0</v>
      </c>
      <c r="CG21" s="40">
        <v>0.31566478999999997</v>
      </c>
      <c r="CH21" s="40">
        <v>0</v>
      </c>
      <c r="CI21" s="40">
        <v>0</v>
      </c>
      <c r="CJ21" s="41">
        <v>100</v>
      </c>
    </row>
    <row r="22" spans="1:88" x14ac:dyDescent="0.35">
      <c r="A22" s="43" t="s">
        <v>118</v>
      </c>
      <c r="B22" s="44" t="s">
        <v>119</v>
      </c>
      <c r="C22" s="45" t="s">
        <v>120</v>
      </c>
      <c r="D22" s="46" t="s">
        <v>121</v>
      </c>
      <c r="E22" s="47">
        <v>251</v>
      </c>
      <c r="F22" s="47">
        <v>145</v>
      </c>
      <c r="G22" s="48">
        <v>3</v>
      </c>
      <c r="H22" s="49">
        <v>1</v>
      </c>
      <c r="I22" s="199">
        <v>1</v>
      </c>
      <c r="J22" s="199">
        <f t="shared" si="0"/>
        <v>0</v>
      </c>
      <c r="K22" s="199">
        <v>1</v>
      </c>
      <c r="L22" s="199">
        <v>3</v>
      </c>
      <c r="M22" s="199">
        <f t="shared" si="1"/>
        <v>2</v>
      </c>
      <c r="N22" s="200" t="s">
        <v>122</v>
      </c>
      <c r="O22" s="201">
        <v>0</v>
      </c>
      <c r="P22" s="199"/>
      <c r="Q22" s="199"/>
      <c r="R22" s="199"/>
      <c r="S22" s="199"/>
      <c r="T22" s="199"/>
      <c r="U22" s="200"/>
      <c r="V22" s="201">
        <v>0</v>
      </c>
      <c r="W22" s="199"/>
      <c r="X22" s="199"/>
      <c r="Y22" s="199"/>
      <c r="Z22" s="199"/>
      <c r="AA22" s="199"/>
      <c r="AB22" s="200"/>
      <c r="AC22" s="201">
        <v>1</v>
      </c>
      <c r="AD22" s="199">
        <v>1</v>
      </c>
      <c r="AE22" s="199">
        <f t="shared" si="9"/>
        <v>0</v>
      </c>
      <c r="AF22" s="199">
        <v>1</v>
      </c>
      <c r="AG22" s="199">
        <v>3</v>
      </c>
      <c r="AH22" s="199">
        <f t="shared" si="14"/>
        <v>2</v>
      </c>
      <c r="AI22" s="200" t="s">
        <v>122</v>
      </c>
      <c r="AJ22" s="201">
        <v>0</v>
      </c>
      <c r="AK22" s="199"/>
      <c r="AL22" s="199"/>
      <c r="AM22" s="199"/>
      <c r="AN22" s="199"/>
      <c r="AO22" s="199"/>
      <c r="AP22" s="50"/>
      <c r="AQ22" s="49">
        <v>0</v>
      </c>
      <c r="AR22" s="98"/>
      <c r="AS22" s="98"/>
      <c r="AT22" s="98"/>
      <c r="AU22" s="98"/>
      <c r="AV22" s="98"/>
      <c r="AW22" s="50"/>
      <c r="AX22" s="108">
        <v>3991562.14</v>
      </c>
      <c r="AY22" s="128">
        <f t="shared" si="4"/>
        <v>1.0024228946666667</v>
      </c>
      <c r="AZ22" s="116"/>
      <c r="BA22" s="52">
        <f t="shared" si="2"/>
        <v>1.9359597529999997</v>
      </c>
      <c r="BB22" s="51"/>
      <c r="BC22" s="51"/>
      <c r="BD22" s="108"/>
      <c r="BE22" s="169"/>
      <c r="BF22" s="51"/>
      <c r="BG22" s="129"/>
      <c r="BH22" s="160">
        <f>BQ22</f>
        <v>1.0024228946666667</v>
      </c>
      <c r="BI22" s="160"/>
      <c r="BJ22" s="51">
        <f t="shared" si="15"/>
        <v>1.9359597529999997</v>
      </c>
      <c r="BK22" s="51"/>
      <c r="BL22" s="51"/>
      <c r="BM22" s="51"/>
      <c r="BN22" s="51"/>
      <c r="BO22" s="51"/>
      <c r="BP22" s="129"/>
      <c r="BQ22" s="116">
        <f>CD22</f>
        <v>1.0024228946666667</v>
      </c>
      <c r="BR22" s="52">
        <f t="shared" si="3"/>
        <v>0.933536858333333</v>
      </c>
      <c r="BS22" s="52">
        <v>1.9359597529999997</v>
      </c>
      <c r="BT22" s="214">
        <v>2.9759054569999996</v>
      </c>
      <c r="BU22" s="51">
        <v>2.6788083333333331E-3</v>
      </c>
      <c r="BV22" s="51">
        <v>9.9396227833333337E-2</v>
      </c>
      <c r="BW22" s="51">
        <v>0</v>
      </c>
      <c r="BX22" s="51">
        <v>7.108217E-3</v>
      </c>
      <c r="BY22" s="51">
        <v>3.6385689999999999E-3</v>
      </c>
      <c r="BZ22" s="51">
        <v>2.0296196833333332E-2</v>
      </c>
      <c r="CA22" s="51">
        <v>1.6923088833333332E-2</v>
      </c>
      <c r="CB22" s="51">
        <v>1.82857E-4</v>
      </c>
      <c r="CC22" s="51">
        <v>0.55846006950000004</v>
      </c>
      <c r="CD22" s="148">
        <v>1.0024228946666667</v>
      </c>
      <c r="CE22" s="51">
        <v>0.224691316</v>
      </c>
      <c r="CF22" s="51">
        <v>1.6150800000000001E-4</v>
      </c>
      <c r="CG22" s="51">
        <v>1.039945704</v>
      </c>
      <c r="CH22" s="51">
        <v>0</v>
      </c>
      <c r="CI22" s="51">
        <v>0</v>
      </c>
      <c r="CJ22" s="52">
        <v>100</v>
      </c>
    </row>
    <row r="23" spans="1:88" x14ac:dyDescent="0.35">
      <c r="A23" s="43" t="s">
        <v>118</v>
      </c>
      <c r="B23" s="44" t="s">
        <v>119</v>
      </c>
      <c r="C23" s="45" t="s">
        <v>123</v>
      </c>
      <c r="D23" s="46" t="s">
        <v>124</v>
      </c>
      <c r="E23" s="47">
        <v>217</v>
      </c>
      <c r="F23" s="47">
        <v>1</v>
      </c>
      <c r="G23" s="48">
        <v>2</v>
      </c>
      <c r="H23" s="49">
        <v>0</v>
      </c>
      <c r="I23" s="199"/>
      <c r="J23" s="199"/>
      <c r="K23" s="199"/>
      <c r="L23" s="199"/>
      <c r="M23" s="199"/>
      <c r="N23" s="200"/>
      <c r="O23" s="201">
        <v>0</v>
      </c>
      <c r="P23" s="199"/>
      <c r="Q23" s="199"/>
      <c r="R23" s="199"/>
      <c r="S23" s="199"/>
      <c r="T23" s="199"/>
      <c r="U23" s="200"/>
      <c r="V23" s="201">
        <v>0</v>
      </c>
      <c r="W23" s="199"/>
      <c r="X23" s="199"/>
      <c r="Y23" s="199"/>
      <c r="Z23" s="199"/>
      <c r="AA23" s="199"/>
      <c r="AB23" s="200"/>
      <c r="AC23" s="201">
        <v>0</v>
      </c>
      <c r="AD23" s="199"/>
      <c r="AE23" s="199"/>
      <c r="AF23" s="199"/>
      <c r="AG23" s="199"/>
      <c r="AH23" s="199"/>
      <c r="AI23" s="200"/>
      <c r="AJ23" s="201">
        <v>1</v>
      </c>
      <c r="AK23" s="199">
        <v>0</v>
      </c>
      <c r="AL23" s="199">
        <f t="shared" si="7"/>
        <v>0</v>
      </c>
      <c r="AM23" s="199">
        <v>0</v>
      </c>
      <c r="AN23" s="199">
        <v>0</v>
      </c>
      <c r="AO23" s="199">
        <f t="shared" si="8"/>
        <v>0</v>
      </c>
      <c r="AP23" s="207"/>
      <c r="AQ23" s="49">
        <v>1</v>
      </c>
      <c r="AR23" s="98"/>
      <c r="AS23" s="98"/>
      <c r="AT23" s="98"/>
      <c r="AU23" s="98"/>
      <c r="AV23" s="98"/>
      <c r="AW23" s="50"/>
      <c r="AX23" s="108">
        <v>72078.484060000003</v>
      </c>
      <c r="AY23" s="128"/>
      <c r="AZ23" s="116"/>
      <c r="BA23" s="52">
        <f t="shared" si="2"/>
        <v>9.021103983333334E-2</v>
      </c>
      <c r="BB23" s="51"/>
      <c r="BC23" s="51"/>
      <c r="BD23" s="108"/>
      <c r="BE23" s="169"/>
      <c r="BF23" s="51"/>
      <c r="BG23" s="129"/>
      <c r="BH23" s="160"/>
      <c r="BI23" s="160"/>
      <c r="BJ23" s="51"/>
      <c r="BK23" s="51">
        <f>BQ23</f>
        <v>0</v>
      </c>
      <c r="BL23" s="51"/>
      <c r="BM23" s="51">
        <f>BS23</f>
        <v>9.021103983333334E-2</v>
      </c>
      <c r="BN23" s="51"/>
      <c r="BO23" s="51"/>
      <c r="BP23" s="129"/>
      <c r="BQ23" s="116">
        <f>0</f>
        <v>0</v>
      </c>
      <c r="BR23" s="52">
        <f t="shared" si="3"/>
        <v>9.021103983333334E-2</v>
      </c>
      <c r="BS23" s="52">
        <v>9.021103983333334E-2</v>
      </c>
      <c r="BT23" s="214">
        <v>9.021103983333334E-2</v>
      </c>
      <c r="BU23" s="51">
        <v>0</v>
      </c>
      <c r="BV23" s="51">
        <v>0</v>
      </c>
      <c r="BW23" s="51">
        <v>0</v>
      </c>
      <c r="BX23" s="51">
        <v>0</v>
      </c>
      <c r="BY23" s="51">
        <v>0</v>
      </c>
      <c r="BZ23" s="51">
        <v>0</v>
      </c>
      <c r="CA23" s="51">
        <v>0</v>
      </c>
      <c r="CB23" s="51">
        <v>0</v>
      </c>
      <c r="CC23" s="51">
        <v>1.0280466666666667E-4</v>
      </c>
      <c r="CD23" s="51">
        <v>9.0108235166666675E-2</v>
      </c>
      <c r="CE23" s="51">
        <v>0</v>
      </c>
      <c r="CF23" s="51">
        <v>0</v>
      </c>
      <c r="CG23" s="51">
        <v>0</v>
      </c>
      <c r="CH23" s="51">
        <v>0</v>
      </c>
      <c r="CI23" s="51">
        <v>0</v>
      </c>
      <c r="CJ23" s="52">
        <v>100</v>
      </c>
    </row>
    <row r="24" spans="1:88" x14ac:dyDescent="0.35">
      <c r="A24" s="43" t="s">
        <v>118</v>
      </c>
      <c r="B24" s="44" t="s">
        <v>119</v>
      </c>
      <c r="C24" s="45" t="s">
        <v>125</v>
      </c>
      <c r="D24" s="46" t="s">
        <v>126</v>
      </c>
      <c r="E24" s="47">
        <v>216</v>
      </c>
      <c r="F24" s="47">
        <v>140</v>
      </c>
      <c r="G24" s="48">
        <v>3</v>
      </c>
      <c r="H24" s="49">
        <v>1</v>
      </c>
      <c r="I24" s="199">
        <v>5</v>
      </c>
      <c r="J24" s="199">
        <f t="shared" si="0"/>
        <v>3</v>
      </c>
      <c r="K24" s="199">
        <v>8</v>
      </c>
      <c r="L24" s="199">
        <v>8</v>
      </c>
      <c r="M24" s="199">
        <f t="shared" si="1"/>
        <v>0</v>
      </c>
      <c r="N24" s="200" t="s">
        <v>127</v>
      </c>
      <c r="O24" s="201">
        <v>0</v>
      </c>
      <c r="P24" s="199"/>
      <c r="Q24" s="199"/>
      <c r="R24" s="199"/>
      <c r="S24" s="199"/>
      <c r="T24" s="199"/>
      <c r="U24" s="200"/>
      <c r="V24" s="201">
        <v>0</v>
      </c>
      <c r="W24" s="199"/>
      <c r="X24" s="199"/>
      <c r="Y24" s="199"/>
      <c r="Z24" s="199"/>
      <c r="AA24" s="199"/>
      <c r="AB24" s="200"/>
      <c r="AC24" s="201">
        <v>1</v>
      </c>
      <c r="AD24" s="199">
        <v>5</v>
      </c>
      <c r="AE24" s="199">
        <f t="shared" si="9"/>
        <v>3</v>
      </c>
      <c r="AF24" s="199">
        <v>8</v>
      </c>
      <c r="AG24" s="199">
        <v>8</v>
      </c>
      <c r="AH24" s="199">
        <f t="shared" si="14"/>
        <v>0</v>
      </c>
      <c r="AI24" s="200" t="s">
        <v>127</v>
      </c>
      <c r="AJ24" s="201">
        <v>1</v>
      </c>
      <c r="AK24" s="199">
        <v>3</v>
      </c>
      <c r="AL24" s="199">
        <f t="shared" si="7"/>
        <v>1</v>
      </c>
      <c r="AM24" s="199">
        <v>4</v>
      </c>
      <c r="AN24" s="199">
        <v>8</v>
      </c>
      <c r="AO24" s="199">
        <f t="shared" si="8"/>
        <v>4</v>
      </c>
      <c r="AP24" s="50" t="s">
        <v>127</v>
      </c>
      <c r="AQ24" s="49">
        <v>0</v>
      </c>
      <c r="AR24" s="98"/>
      <c r="AS24" s="98"/>
      <c r="AT24" s="98"/>
      <c r="AU24" s="98"/>
      <c r="AV24" s="98"/>
      <c r="AW24" s="50"/>
      <c r="AX24" s="108">
        <v>4233690.7570000002</v>
      </c>
      <c r="AY24" s="128">
        <f>BQ24</f>
        <v>7.0787935128333324</v>
      </c>
      <c r="AZ24" s="116"/>
      <c r="BA24" s="52">
        <f t="shared" si="2"/>
        <v>7.4347480341666659</v>
      </c>
      <c r="BB24" s="51"/>
      <c r="BC24" s="51"/>
      <c r="BD24" s="108"/>
      <c r="BE24" s="169"/>
      <c r="BF24" s="51"/>
      <c r="BG24" s="129"/>
      <c r="BH24" s="160">
        <f>BQ24</f>
        <v>7.0787935128333324</v>
      </c>
      <c r="BI24" s="160"/>
      <c r="BJ24" s="51">
        <f t="shared" ref="BJ24:BJ26" si="16">BS24</f>
        <v>7.4347480341666659</v>
      </c>
      <c r="BK24" s="51">
        <f>BQ24</f>
        <v>7.0787935128333324</v>
      </c>
      <c r="BL24" s="51"/>
      <c r="BM24" s="51">
        <f>BS24</f>
        <v>7.4347480341666659</v>
      </c>
      <c r="BN24" s="51"/>
      <c r="BO24" s="51"/>
      <c r="BP24" s="129"/>
      <c r="BQ24" s="116">
        <f>CC24+CD24</f>
        <v>7.0787935128333324</v>
      </c>
      <c r="BR24" s="52">
        <f t="shared" si="3"/>
        <v>0.3559545213333335</v>
      </c>
      <c r="BS24" s="52">
        <v>7.4347480341666659</v>
      </c>
      <c r="BT24" s="214">
        <v>8.1092945641666656</v>
      </c>
      <c r="BU24" s="51">
        <v>2.8555261666666667E-3</v>
      </c>
      <c r="BV24" s="51">
        <v>7.6232836333333331E-2</v>
      </c>
      <c r="BW24" s="51">
        <v>0</v>
      </c>
      <c r="BX24" s="51">
        <v>5.8799510000000004E-3</v>
      </c>
      <c r="BY24" s="51">
        <v>1.1446676666666668E-3</v>
      </c>
      <c r="BZ24" s="51">
        <v>8.4851925000000005E-3</v>
      </c>
      <c r="CA24" s="51">
        <v>2.692753366666667E-2</v>
      </c>
      <c r="CB24" s="51">
        <v>6.8172000000000013E-4</v>
      </c>
      <c r="CC24" s="51">
        <v>3.0523650113333329</v>
      </c>
      <c r="CD24" s="148">
        <v>4.0264285014999999</v>
      </c>
      <c r="CE24" s="51">
        <v>0.23374709399999996</v>
      </c>
      <c r="CF24" s="51">
        <v>0</v>
      </c>
      <c r="CG24" s="51">
        <v>0.67454652999999987</v>
      </c>
      <c r="CH24" s="51">
        <v>0</v>
      </c>
      <c r="CI24" s="51">
        <v>0</v>
      </c>
      <c r="CJ24" s="52">
        <v>100</v>
      </c>
    </row>
    <row r="25" spans="1:88" ht="17.5" customHeight="1" x14ac:dyDescent="0.35">
      <c r="A25" s="43" t="s">
        <v>118</v>
      </c>
      <c r="B25" s="44" t="s">
        <v>119</v>
      </c>
      <c r="C25" s="45" t="s">
        <v>128</v>
      </c>
      <c r="D25" s="46" t="s">
        <v>129</v>
      </c>
      <c r="E25" s="47">
        <v>274</v>
      </c>
      <c r="F25" s="47">
        <v>2</v>
      </c>
      <c r="G25" s="48">
        <v>3</v>
      </c>
      <c r="H25" s="49">
        <v>1</v>
      </c>
      <c r="I25" s="199">
        <v>0</v>
      </c>
      <c r="J25" s="199">
        <f t="shared" si="0"/>
        <v>0</v>
      </c>
      <c r="K25" s="199">
        <v>0</v>
      </c>
      <c r="L25" s="199">
        <v>0</v>
      </c>
      <c r="M25" s="199">
        <f t="shared" si="1"/>
        <v>0</v>
      </c>
      <c r="N25" s="207"/>
      <c r="O25" s="201">
        <v>0</v>
      </c>
      <c r="P25" s="199"/>
      <c r="Q25" s="199"/>
      <c r="R25" s="199"/>
      <c r="S25" s="199"/>
      <c r="T25" s="199"/>
      <c r="U25" s="200"/>
      <c r="V25" s="201">
        <v>0</v>
      </c>
      <c r="W25" s="199"/>
      <c r="X25" s="199"/>
      <c r="Y25" s="199"/>
      <c r="Z25" s="199"/>
      <c r="AA25" s="199"/>
      <c r="AB25" s="200"/>
      <c r="AC25" s="201">
        <v>1</v>
      </c>
      <c r="AD25" s="199">
        <v>0</v>
      </c>
      <c r="AE25" s="199">
        <f t="shared" si="9"/>
        <v>0</v>
      </c>
      <c r="AF25" s="199">
        <v>0</v>
      </c>
      <c r="AG25" s="199">
        <v>0</v>
      </c>
      <c r="AH25" s="199">
        <f t="shared" si="14"/>
        <v>0</v>
      </c>
      <c r="AI25" s="207"/>
      <c r="AJ25" s="201">
        <v>1</v>
      </c>
      <c r="AK25" s="199">
        <v>0</v>
      </c>
      <c r="AL25" s="199">
        <f t="shared" si="7"/>
        <v>0</v>
      </c>
      <c r="AM25" s="199">
        <v>0</v>
      </c>
      <c r="AN25" s="199">
        <v>0</v>
      </c>
      <c r="AO25" s="199">
        <f t="shared" si="8"/>
        <v>0</v>
      </c>
      <c r="AP25" s="207"/>
      <c r="AQ25" s="49">
        <v>0</v>
      </c>
      <c r="AR25" s="98"/>
      <c r="AS25" s="98"/>
      <c r="AT25" s="98"/>
      <c r="AU25" s="98"/>
      <c r="AV25" s="98"/>
      <c r="AW25" s="50"/>
      <c r="AX25" s="108">
        <v>107747.21829999999</v>
      </c>
      <c r="AY25" s="128">
        <f>BQ25</f>
        <v>0</v>
      </c>
      <c r="AZ25" s="116"/>
      <c r="BA25" s="52">
        <f t="shared" si="2"/>
        <v>0.15184874599999998</v>
      </c>
      <c r="BB25" s="51"/>
      <c r="BC25" s="51"/>
      <c r="BD25" s="108"/>
      <c r="BE25" s="169"/>
      <c r="BF25" s="51"/>
      <c r="BG25" s="129"/>
      <c r="BH25" s="160">
        <f>BQ25</f>
        <v>0</v>
      </c>
      <c r="BI25" s="160"/>
      <c r="BJ25" s="51">
        <f t="shared" si="16"/>
        <v>0.15184874599999998</v>
      </c>
      <c r="BK25" s="51">
        <f>BQ25</f>
        <v>0</v>
      </c>
      <c r="BL25" s="51"/>
      <c r="BM25" s="51">
        <f>BS25</f>
        <v>0.15184874599999998</v>
      </c>
      <c r="BN25" s="51"/>
      <c r="BO25" s="51"/>
      <c r="BP25" s="129"/>
      <c r="BQ25" s="116">
        <f>0</f>
        <v>0</v>
      </c>
      <c r="BR25" s="52">
        <f t="shared" si="3"/>
        <v>0.15184874599999998</v>
      </c>
      <c r="BS25" s="52">
        <v>0.15184874599999998</v>
      </c>
      <c r="BT25" s="214">
        <v>0.15411822499999997</v>
      </c>
      <c r="BU25" s="51">
        <v>0</v>
      </c>
      <c r="BV25" s="51">
        <v>0</v>
      </c>
      <c r="BW25" s="51">
        <v>0</v>
      </c>
      <c r="BX25" s="51">
        <v>0</v>
      </c>
      <c r="BY25" s="51">
        <v>0</v>
      </c>
      <c r="BZ25" s="51">
        <v>0</v>
      </c>
      <c r="CA25" s="51">
        <v>0</v>
      </c>
      <c r="CB25" s="51">
        <v>0</v>
      </c>
      <c r="CC25" s="51">
        <v>6.8771999999999998E-5</v>
      </c>
      <c r="CD25" s="51">
        <v>0.12660939399999999</v>
      </c>
      <c r="CE25" s="51">
        <v>2.5170580000000001E-2</v>
      </c>
      <c r="CF25" s="51">
        <v>0</v>
      </c>
      <c r="CG25" s="51">
        <v>2.269479E-3</v>
      </c>
      <c r="CH25" s="51">
        <v>0</v>
      </c>
      <c r="CI25" s="51">
        <v>0</v>
      </c>
      <c r="CJ25" s="52">
        <v>100</v>
      </c>
    </row>
    <row r="26" spans="1:88" x14ac:dyDescent="0.35">
      <c r="A26" s="43" t="s">
        <v>118</v>
      </c>
      <c r="B26" s="44" t="s">
        <v>119</v>
      </c>
      <c r="C26" s="45" t="s">
        <v>130</v>
      </c>
      <c r="D26" s="46" t="s">
        <v>131</v>
      </c>
      <c r="E26" s="47">
        <v>231</v>
      </c>
      <c r="F26" s="47">
        <v>1</v>
      </c>
      <c r="G26" s="48">
        <v>2</v>
      </c>
      <c r="H26" s="49">
        <v>1</v>
      </c>
      <c r="I26" s="199">
        <v>0</v>
      </c>
      <c r="J26" s="199">
        <f t="shared" si="0"/>
        <v>0</v>
      </c>
      <c r="K26" s="199">
        <v>0</v>
      </c>
      <c r="L26" s="199">
        <v>0</v>
      </c>
      <c r="M26" s="199">
        <f t="shared" si="1"/>
        <v>0</v>
      </c>
      <c r="N26" s="207"/>
      <c r="O26" s="201">
        <v>0</v>
      </c>
      <c r="P26" s="199"/>
      <c r="Q26" s="199"/>
      <c r="R26" s="199"/>
      <c r="S26" s="199"/>
      <c r="T26" s="199"/>
      <c r="U26" s="200"/>
      <c r="V26" s="201">
        <v>0</v>
      </c>
      <c r="W26" s="199"/>
      <c r="X26" s="199"/>
      <c r="Y26" s="199"/>
      <c r="Z26" s="199"/>
      <c r="AA26" s="199"/>
      <c r="AB26" s="200"/>
      <c r="AC26" s="201">
        <v>1</v>
      </c>
      <c r="AD26" s="199">
        <v>0</v>
      </c>
      <c r="AE26" s="199">
        <f t="shared" si="9"/>
        <v>0</v>
      </c>
      <c r="AF26" s="199">
        <v>0</v>
      </c>
      <c r="AG26" s="199">
        <v>0</v>
      </c>
      <c r="AH26" s="199">
        <f t="shared" si="14"/>
        <v>0</v>
      </c>
      <c r="AI26" s="207"/>
      <c r="AJ26" s="201">
        <v>0</v>
      </c>
      <c r="AK26" s="199"/>
      <c r="AL26" s="199"/>
      <c r="AM26" s="199"/>
      <c r="AN26" s="199"/>
      <c r="AO26" s="199"/>
      <c r="AP26" s="50"/>
      <c r="AQ26" s="49">
        <v>0</v>
      </c>
      <c r="AR26" s="98"/>
      <c r="AS26" s="98"/>
      <c r="AT26" s="98"/>
      <c r="AU26" s="98"/>
      <c r="AV26" s="98"/>
      <c r="AW26" s="50"/>
      <c r="AX26" s="108">
        <v>35668.734239999998</v>
      </c>
      <c r="AY26" s="128">
        <f>BQ26</f>
        <v>0</v>
      </c>
      <c r="AZ26" s="116"/>
      <c r="BA26" s="52">
        <f t="shared" si="2"/>
        <v>0.27640467816666664</v>
      </c>
      <c r="BB26" s="51"/>
      <c r="BC26" s="51"/>
      <c r="BD26" s="108"/>
      <c r="BE26" s="169"/>
      <c r="BF26" s="51"/>
      <c r="BG26" s="129"/>
      <c r="BH26" s="160">
        <f>BQ26</f>
        <v>0</v>
      </c>
      <c r="BI26" s="160"/>
      <c r="BJ26" s="51">
        <f t="shared" si="16"/>
        <v>0.27640467816666664</v>
      </c>
      <c r="BK26" s="51"/>
      <c r="BL26" s="51"/>
      <c r="BM26" s="51"/>
      <c r="BN26" s="51"/>
      <c r="BO26" s="51"/>
      <c r="BP26" s="129"/>
      <c r="BQ26" s="116">
        <f>0</f>
        <v>0</v>
      </c>
      <c r="BR26" s="52">
        <f t="shared" si="3"/>
        <v>0.27640467816666664</v>
      </c>
      <c r="BS26" s="52">
        <v>0.27640467816666664</v>
      </c>
      <c r="BT26" s="214">
        <v>0.28326026216666667</v>
      </c>
      <c r="BU26" s="51">
        <v>0</v>
      </c>
      <c r="BV26" s="51">
        <v>0</v>
      </c>
      <c r="BW26" s="51">
        <v>0</v>
      </c>
      <c r="BX26" s="51">
        <v>0</v>
      </c>
      <c r="BY26" s="51">
        <v>0</v>
      </c>
      <c r="BZ26" s="51">
        <v>0</v>
      </c>
      <c r="CA26" s="51">
        <v>0</v>
      </c>
      <c r="CB26" s="51">
        <v>0</v>
      </c>
      <c r="CC26" s="51">
        <v>0</v>
      </c>
      <c r="CD26" s="51">
        <v>0.20037002016666663</v>
      </c>
      <c r="CE26" s="51">
        <v>7.6034657999999991E-2</v>
      </c>
      <c r="CF26" s="51">
        <v>0</v>
      </c>
      <c r="CG26" s="51">
        <v>6.8555839999999988E-3</v>
      </c>
      <c r="CH26" s="51">
        <v>0</v>
      </c>
      <c r="CI26" s="51">
        <v>0</v>
      </c>
      <c r="CJ26" s="52">
        <v>100</v>
      </c>
    </row>
    <row r="27" spans="1:88" x14ac:dyDescent="0.35">
      <c r="A27" s="53" t="s">
        <v>132</v>
      </c>
      <c r="B27" s="54" t="s">
        <v>133</v>
      </c>
      <c r="C27" s="53" t="s">
        <v>134</v>
      </c>
      <c r="D27" s="55" t="s">
        <v>135</v>
      </c>
      <c r="E27" s="56">
        <v>305</v>
      </c>
      <c r="F27" s="57">
        <v>83</v>
      </c>
      <c r="G27" s="58">
        <v>2</v>
      </c>
      <c r="H27" s="191">
        <v>0</v>
      </c>
      <c r="I27" s="192"/>
      <c r="J27" s="192"/>
      <c r="K27" s="192"/>
      <c r="L27" s="192"/>
      <c r="M27" s="192"/>
      <c r="N27" s="193"/>
      <c r="O27" s="191">
        <v>0</v>
      </c>
      <c r="P27" s="192"/>
      <c r="Q27" s="192"/>
      <c r="R27" s="192"/>
      <c r="S27" s="192"/>
      <c r="T27" s="192"/>
      <c r="U27" s="193"/>
      <c r="V27" s="191">
        <v>1</v>
      </c>
      <c r="W27" s="192">
        <v>40</v>
      </c>
      <c r="X27" s="192">
        <f>Y27-W27</f>
        <v>36</v>
      </c>
      <c r="Y27" s="192">
        <v>76</v>
      </c>
      <c r="Z27" s="192">
        <v>89</v>
      </c>
      <c r="AA27" s="192">
        <f>Z27-Y27</f>
        <v>13</v>
      </c>
      <c r="AB27" s="193" t="s">
        <v>89</v>
      </c>
      <c r="AC27" s="191">
        <v>0</v>
      </c>
      <c r="AD27" s="192"/>
      <c r="AE27" s="192"/>
      <c r="AF27" s="192"/>
      <c r="AG27" s="192"/>
      <c r="AH27" s="192"/>
      <c r="AI27" s="193"/>
      <c r="AJ27" s="191">
        <v>1</v>
      </c>
      <c r="AK27" s="192">
        <v>51</v>
      </c>
      <c r="AL27" s="192">
        <f t="shared" si="7"/>
        <v>3</v>
      </c>
      <c r="AM27" s="192">
        <v>54</v>
      </c>
      <c r="AN27" s="192">
        <v>59</v>
      </c>
      <c r="AO27" s="192">
        <f t="shared" si="8"/>
        <v>5</v>
      </c>
      <c r="AP27" s="193" t="s">
        <v>136</v>
      </c>
      <c r="AQ27" s="191">
        <v>1</v>
      </c>
      <c r="AR27" s="192">
        <v>6</v>
      </c>
      <c r="AS27" s="192">
        <f>AT27-AR27</f>
        <v>8</v>
      </c>
      <c r="AT27" s="192">
        <v>14</v>
      </c>
      <c r="AU27" s="192">
        <v>41</v>
      </c>
      <c r="AV27" s="192">
        <f>AU27-AT27</f>
        <v>27</v>
      </c>
      <c r="AW27" s="59" t="s">
        <v>137</v>
      </c>
      <c r="AX27" s="109">
        <v>2362055.6800000002</v>
      </c>
      <c r="AY27" s="130"/>
      <c r="AZ27" s="117"/>
      <c r="BA27" s="61"/>
      <c r="BB27" s="60"/>
      <c r="BC27" s="60"/>
      <c r="BD27" s="109"/>
      <c r="BE27" s="170">
        <v>100</v>
      </c>
      <c r="BF27" s="60"/>
      <c r="BG27" s="131"/>
      <c r="BH27" s="161"/>
      <c r="BI27" s="161"/>
      <c r="BJ27" s="60"/>
      <c r="BK27" s="60">
        <f>BQ27</f>
        <v>76.871130991499996</v>
      </c>
      <c r="BL27" s="60"/>
      <c r="BM27" s="60">
        <f>BS27</f>
        <v>77.857033034499992</v>
      </c>
      <c r="BN27" s="60"/>
      <c r="BO27" s="60">
        <f>BQ27</f>
        <v>76.871130991499996</v>
      </c>
      <c r="BP27" s="131">
        <f>BS27</f>
        <v>77.857033034499992</v>
      </c>
      <c r="BQ27" s="117">
        <f>BU27+BW27+BX27+BY27+BZ27+CA27+CC27+CD27+CE27</f>
        <v>76.871130991499996</v>
      </c>
      <c r="BR27" s="61">
        <f t="shared" si="3"/>
        <v>0.98590204299999584</v>
      </c>
      <c r="BS27" s="61">
        <v>77.857033034499992</v>
      </c>
      <c r="BT27" s="215">
        <v>82.753644502499995</v>
      </c>
      <c r="BU27" s="60">
        <v>5.9869553435</v>
      </c>
      <c r="BV27" s="60">
        <v>9.2418906666666672E-3</v>
      </c>
      <c r="BW27" s="60">
        <v>3.4219354491666674</v>
      </c>
      <c r="BX27" s="60">
        <v>3.5757426556666663</v>
      </c>
      <c r="BY27" s="60">
        <v>3.6696359968333332</v>
      </c>
      <c r="BZ27" s="60">
        <v>10.5777499565</v>
      </c>
      <c r="CA27" s="60">
        <v>3.0398494693333333</v>
      </c>
      <c r="CB27" s="60">
        <v>0.83710007633333339</v>
      </c>
      <c r="CC27" s="60">
        <v>8.3948442755000006</v>
      </c>
      <c r="CD27" s="148">
        <v>25.292527424999992</v>
      </c>
      <c r="CE27" s="60">
        <v>12.911890420000001</v>
      </c>
      <c r="CF27" s="60">
        <v>0.13956007600000001</v>
      </c>
      <c r="CG27" s="60">
        <v>4.8966114679999997</v>
      </c>
      <c r="CH27" s="60">
        <v>0</v>
      </c>
      <c r="CI27" s="60">
        <v>0</v>
      </c>
      <c r="CJ27" s="61">
        <v>100</v>
      </c>
    </row>
    <row r="28" spans="1:88" x14ac:dyDescent="0.35">
      <c r="A28" s="62" t="s">
        <v>138</v>
      </c>
      <c r="B28" s="63" t="s">
        <v>139</v>
      </c>
      <c r="C28" s="64" t="s">
        <v>140</v>
      </c>
      <c r="D28" s="65" t="s">
        <v>141</v>
      </c>
      <c r="E28" s="66">
        <v>228</v>
      </c>
      <c r="F28" s="66">
        <v>46</v>
      </c>
      <c r="G28" s="67">
        <v>2</v>
      </c>
      <c r="H28" s="68">
        <v>1</v>
      </c>
      <c r="I28" s="179">
        <v>11</v>
      </c>
      <c r="J28" s="179">
        <f t="shared" si="0"/>
        <v>8</v>
      </c>
      <c r="K28" s="179">
        <v>19</v>
      </c>
      <c r="L28" s="179">
        <v>22</v>
      </c>
      <c r="M28" s="179">
        <f t="shared" si="1"/>
        <v>3</v>
      </c>
      <c r="N28" s="72" t="s">
        <v>142</v>
      </c>
      <c r="O28" s="180">
        <v>1</v>
      </c>
      <c r="P28" s="179">
        <v>5</v>
      </c>
      <c r="Q28" s="179">
        <f t="shared" ref="Q28:Q38" si="17">R28-P28</f>
        <v>22</v>
      </c>
      <c r="R28" s="179">
        <v>27</v>
      </c>
      <c r="S28" s="179">
        <v>49</v>
      </c>
      <c r="T28" s="179">
        <f t="shared" ref="T28:T38" si="18">S28-R28</f>
        <v>22</v>
      </c>
      <c r="U28" s="72" t="s">
        <v>89</v>
      </c>
      <c r="V28" s="180">
        <v>0</v>
      </c>
      <c r="W28" s="179"/>
      <c r="X28" s="179"/>
      <c r="Y28" s="179"/>
      <c r="Z28" s="179"/>
      <c r="AA28" s="179"/>
      <c r="AB28" s="72"/>
      <c r="AC28" s="180">
        <v>0</v>
      </c>
      <c r="AD28" s="179"/>
      <c r="AE28" s="179"/>
      <c r="AF28" s="179"/>
      <c r="AG28" s="179"/>
      <c r="AH28" s="179"/>
      <c r="AI28" s="72"/>
      <c r="AJ28" s="180">
        <v>0</v>
      </c>
      <c r="AK28" s="179"/>
      <c r="AL28" s="179"/>
      <c r="AM28" s="179"/>
      <c r="AN28" s="179"/>
      <c r="AO28" s="179"/>
      <c r="AP28" s="72"/>
      <c r="AQ28" s="180">
        <v>0</v>
      </c>
      <c r="AR28" s="179"/>
      <c r="AS28" s="179"/>
      <c r="AT28" s="179"/>
      <c r="AU28" s="179"/>
      <c r="AV28" s="179"/>
      <c r="AW28" s="72"/>
      <c r="AX28" s="110">
        <v>1227513.0519999999</v>
      </c>
      <c r="AY28" s="132">
        <f>BQ28</f>
        <v>19.660986919166668</v>
      </c>
      <c r="AZ28" s="118"/>
      <c r="BA28" s="70">
        <f>BS28</f>
        <v>21.66015045333333</v>
      </c>
      <c r="BB28" s="69">
        <v>100</v>
      </c>
      <c r="BC28" s="69"/>
      <c r="BD28" s="110"/>
      <c r="BE28" s="171"/>
      <c r="BF28" s="69"/>
      <c r="BG28" s="133"/>
      <c r="BH28" s="162"/>
      <c r="BI28" s="162"/>
      <c r="BJ28" s="69"/>
      <c r="BK28" s="69"/>
      <c r="BL28" s="69"/>
      <c r="BM28" s="69"/>
      <c r="BN28" s="69"/>
      <c r="BO28" s="69"/>
      <c r="BP28" s="133"/>
      <c r="BQ28" s="118">
        <f>BU28+CA28+CD28+CE28</f>
        <v>19.660986919166668</v>
      </c>
      <c r="BR28" s="70">
        <f t="shared" si="3"/>
        <v>1.9991635341666623</v>
      </c>
      <c r="BS28" s="70">
        <v>21.66015045333333</v>
      </c>
      <c r="BT28" s="216">
        <v>29.269086150333329</v>
      </c>
      <c r="BU28" s="69">
        <v>1.4789055785</v>
      </c>
      <c r="BV28" s="69">
        <v>0.64536339016666677</v>
      </c>
      <c r="BW28" s="69">
        <v>0</v>
      </c>
      <c r="BX28" s="69">
        <v>0.9791961868333332</v>
      </c>
      <c r="BY28" s="69">
        <v>3.1088466666666668E-4</v>
      </c>
      <c r="BZ28" s="69">
        <v>5.5808324999999997E-3</v>
      </c>
      <c r="CA28" s="69">
        <v>1.8178091151666667</v>
      </c>
      <c r="CB28" s="69">
        <v>9.1453783333333343E-4</v>
      </c>
      <c r="CC28" s="69">
        <v>0.34425497916666664</v>
      </c>
      <c r="CD28" s="148">
        <v>12.354729148499999</v>
      </c>
      <c r="CE28" s="69">
        <v>4.009543077</v>
      </c>
      <c r="CF28" s="69">
        <v>2.3542723000000002E-2</v>
      </c>
      <c r="CG28" s="69">
        <v>7.6089356969999997</v>
      </c>
      <c r="CH28" s="69">
        <v>0</v>
      </c>
      <c r="CI28" s="69">
        <v>0</v>
      </c>
      <c r="CJ28" s="70">
        <v>100</v>
      </c>
    </row>
    <row r="29" spans="1:88" x14ac:dyDescent="0.35">
      <c r="A29" s="62" t="s">
        <v>138</v>
      </c>
      <c r="B29" s="63" t="s">
        <v>139</v>
      </c>
      <c r="C29" s="64" t="s">
        <v>143</v>
      </c>
      <c r="D29" s="65" t="s">
        <v>144</v>
      </c>
      <c r="E29" s="66">
        <v>224</v>
      </c>
      <c r="F29" s="66">
        <v>85</v>
      </c>
      <c r="G29" s="67">
        <v>1</v>
      </c>
      <c r="H29" s="68">
        <v>1</v>
      </c>
      <c r="I29" s="179">
        <v>8</v>
      </c>
      <c r="J29" s="179">
        <f t="shared" si="0"/>
        <v>3</v>
      </c>
      <c r="K29" s="179">
        <v>11</v>
      </c>
      <c r="L29" s="179">
        <v>14</v>
      </c>
      <c r="M29" s="179">
        <f t="shared" si="1"/>
        <v>3</v>
      </c>
      <c r="N29" s="72" t="s">
        <v>145</v>
      </c>
      <c r="O29" s="180">
        <v>0</v>
      </c>
      <c r="P29" s="179"/>
      <c r="Q29" s="179"/>
      <c r="R29" s="179"/>
      <c r="S29" s="179"/>
      <c r="T29" s="179"/>
      <c r="U29" s="72"/>
      <c r="V29" s="180">
        <v>0</v>
      </c>
      <c r="W29" s="179"/>
      <c r="X29" s="179"/>
      <c r="Y29" s="179"/>
      <c r="Z29" s="179"/>
      <c r="AA29" s="179"/>
      <c r="AB29" s="72"/>
      <c r="AC29" s="180">
        <v>0</v>
      </c>
      <c r="AD29" s="179"/>
      <c r="AE29" s="179"/>
      <c r="AF29" s="179"/>
      <c r="AG29" s="179"/>
      <c r="AH29" s="179"/>
      <c r="AI29" s="72"/>
      <c r="AJ29" s="180">
        <v>0</v>
      </c>
      <c r="AK29" s="179"/>
      <c r="AL29" s="179"/>
      <c r="AM29" s="179"/>
      <c r="AN29" s="179"/>
      <c r="AO29" s="179"/>
      <c r="AP29" s="72"/>
      <c r="AQ29" s="180">
        <v>0</v>
      </c>
      <c r="AR29" s="179"/>
      <c r="AS29" s="179"/>
      <c r="AT29" s="179"/>
      <c r="AU29" s="179"/>
      <c r="AV29" s="179"/>
      <c r="AW29" s="72"/>
      <c r="AX29" s="110">
        <v>1831112.7819999999</v>
      </c>
      <c r="AY29" s="220"/>
      <c r="AZ29" s="132">
        <f>BQ29</f>
        <v>12.038725774833333</v>
      </c>
      <c r="BA29" s="70">
        <f>BS29</f>
        <v>13.638234191</v>
      </c>
      <c r="BB29" s="69"/>
      <c r="BC29" s="69"/>
      <c r="BD29" s="110"/>
      <c r="BE29" s="171"/>
      <c r="BF29" s="69"/>
      <c r="BG29" s="133"/>
      <c r="BH29" s="162"/>
      <c r="BI29" s="162"/>
      <c r="BJ29" s="69"/>
      <c r="BK29" s="69"/>
      <c r="BL29" s="69"/>
      <c r="BM29" s="69"/>
      <c r="BN29" s="69"/>
      <c r="BO29" s="69"/>
      <c r="BP29" s="133"/>
      <c r="BQ29" s="118">
        <f>CC29+CD29+CE29</f>
        <v>12.038725774833333</v>
      </c>
      <c r="BR29" s="70">
        <f t="shared" si="3"/>
        <v>1.5995084161666675</v>
      </c>
      <c r="BS29" s="70">
        <v>13.638234191</v>
      </c>
      <c r="BT29" s="216">
        <v>34.388217937</v>
      </c>
      <c r="BU29" s="69">
        <v>8.2285996666666666E-2</v>
      </c>
      <c r="BV29" s="69">
        <v>0.65529137616666677</v>
      </c>
      <c r="BW29" s="69">
        <v>0</v>
      </c>
      <c r="BX29" s="69">
        <v>9.2042638333333336E-3</v>
      </c>
      <c r="BY29" s="69">
        <v>5.9891449999999993E-4</v>
      </c>
      <c r="BZ29" s="69">
        <v>3.0413121166666668E-2</v>
      </c>
      <c r="CA29" s="69">
        <v>8.5899717166666667E-2</v>
      </c>
      <c r="CB29" s="69">
        <v>0.72772968066666666</v>
      </c>
      <c r="CC29" s="69">
        <v>2.6803487793333329</v>
      </c>
      <c r="CD29" s="148">
        <v>6.1242386844999999</v>
      </c>
      <c r="CE29" s="69">
        <v>3.2341383110000002</v>
      </c>
      <c r="CF29" s="69">
        <v>8.0853460000000002E-3</v>
      </c>
      <c r="CG29" s="69">
        <v>5.5207615060000004</v>
      </c>
      <c r="CH29" s="69">
        <v>15.22922224</v>
      </c>
      <c r="CI29" s="69">
        <v>0</v>
      </c>
      <c r="CJ29" s="70">
        <v>100</v>
      </c>
    </row>
    <row r="30" spans="1:88" x14ac:dyDescent="0.35">
      <c r="A30" s="62" t="s">
        <v>138</v>
      </c>
      <c r="B30" s="63" t="s">
        <v>139</v>
      </c>
      <c r="C30" s="64" t="s">
        <v>146</v>
      </c>
      <c r="D30" s="71" t="s">
        <v>147</v>
      </c>
      <c r="E30" s="66">
        <v>235</v>
      </c>
      <c r="F30" s="66">
        <v>152</v>
      </c>
      <c r="G30" s="67">
        <v>3</v>
      </c>
      <c r="H30" s="68">
        <v>0</v>
      </c>
      <c r="I30" s="179"/>
      <c r="J30" s="179"/>
      <c r="K30" s="179"/>
      <c r="L30" s="179"/>
      <c r="M30" s="179"/>
      <c r="N30" s="72"/>
      <c r="O30" s="180">
        <v>1</v>
      </c>
      <c r="P30" s="179">
        <v>0</v>
      </c>
      <c r="Q30" s="179">
        <f t="shared" si="17"/>
        <v>9</v>
      </c>
      <c r="R30" s="179">
        <v>9</v>
      </c>
      <c r="S30" s="179">
        <v>65</v>
      </c>
      <c r="T30" s="179">
        <f t="shared" si="18"/>
        <v>56</v>
      </c>
      <c r="U30" s="72" t="s">
        <v>89</v>
      </c>
      <c r="V30" s="180">
        <v>1</v>
      </c>
      <c r="W30" s="179">
        <v>0</v>
      </c>
      <c r="X30" s="179">
        <f>Y30-W30</f>
        <v>8</v>
      </c>
      <c r="Y30" s="179">
        <v>8</v>
      </c>
      <c r="Z30" s="179">
        <v>64</v>
      </c>
      <c r="AA30" s="179">
        <f>Z30-Y30</f>
        <v>56</v>
      </c>
      <c r="AB30" s="72" t="s">
        <v>89</v>
      </c>
      <c r="AC30" s="180">
        <v>0</v>
      </c>
      <c r="AD30" s="179"/>
      <c r="AE30" s="179"/>
      <c r="AF30" s="179"/>
      <c r="AG30" s="179"/>
      <c r="AH30" s="179"/>
      <c r="AI30" s="72"/>
      <c r="AJ30" s="180">
        <v>0</v>
      </c>
      <c r="AK30" s="179"/>
      <c r="AL30" s="179"/>
      <c r="AM30" s="179"/>
      <c r="AN30" s="179"/>
      <c r="AO30" s="179"/>
      <c r="AP30" s="72"/>
      <c r="AQ30" s="180">
        <v>1</v>
      </c>
      <c r="AR30" s="179">
        <v>0</v>
      </c>
      <c r="AS30" s="179">
        <f>AT30-AR30</f>
        <v>0</v>
      </c>
      <c r="AT30" s="179">
        <v>0</v>
      </c>
      <c r="AU30" s="179">
        <v>1</v>
      </c>
      <c r="AV30" s="179">
        <f>AU30-AT30</f>
        <v>1</v>
      </c>
      <c r="AW30" s="72" t="s">
        <v>148</v>
      </c>
      <c r="AX30" s="110">
        <v>3987180.5389999999</v>
      </c>
      <c r="AY30" s="132"/>
      <c r="AZ30" s="118"/>
      <c r="BA30" s="70"/>
      <c r="BB30" s="69">
        <v>100</v>
      </c>
      <c r="BC30" s="69"/>
      <c r="BD30" s="110"/>
      <c r="BE30" s="171">
        <v>100</v>
      </c>
      <c r="BF30" s="69"/>
      <c r="BG30" s="133"/>
      <c r="BH30" s="162"/>
      <c r="BI30" s="162"/>
      <c r="BJ30" s="69"/>
      <c r="BK30" s="69"/>
      <c r="BL30" s="69"/>
      <c r="BM30" s="69"/>
      <c r="BN30" s="134"/>
      <c r="BO30" s="222">
        <f>BQ30</f>
        <v>28.975387003666668</v>
      </c>
      <c r="BP30" s="133">
        <f>BS30</f>
        <v>29.24371182383333</v>
      </c>
      <c r="BQ30" s="118">
        <f>BU30+BW30+CD30+CE30</f>
        <v>28.975387003666668</v>
      </c>
      <c r="BR30" s="70">
        <f t="shared" si="3"/>
        <v>0.26832482016666148</v>
      </c>
      <c r="BS30" s="70">
        <v>29.24371182383333</v>
      </c>
      <c r="BT30" s="216">
        <v>36.486851199833332</v>
      </c>
      <c r="BU30" s="69">
        <v>1.0747024190000001</v>
      </c>
      <c r="BV30" s="69">
        <v>0.13256274433333332</v>
      </c>
      <c r="BW30" s="69">
        <v>0</v>
      </c>
      <c r="BX30" s="69">
        <v>4.0451155499999995E-2</v>
      </c>
      <c r="BY30" s="69">
        <v>1.8286278833333332E-2</v>
      </c>
      <c r="BZ30" s="69">
        <v>2.6046263333333337E-3</v>
      </c>
      <c r="CA30" s="69">
        <v>1.0170400833333334E-2</v>
      </c>
      <c r="CB30" s="69">
        <v>1.1412778666666666E-2</v>
      </c>
      <c r="CC30" s="69">
        <v>3.6010374666666671E-2</v>
      </c>
      <c r="CD30" s="148">
        <v>23.541521546666669</v>
      </c>
      <c r="CE30" s="69">
        <v>4.3591630379999993</v>
      </c>
      <c r="CF30" s="69">
        <v>1.6714954000000001E-2</v>
      </c>
      <c r="CG30" s="69">
        <v>7.2431393760000011</v>
      </c>
      <c r="CH30" s="69">
        <v>0</v>
      </c>
      <c r="CI30" s="69">
        <v>1.1150700000000002E-4</v>
      </c>
      <c r="CJ30" s="70">
        <v>100</v>
      </c>
    </row>
    <row r="31" spans="1:88" x14ac:dyDescent="0.35">
      <c r="A31" s="73" t="s">
        <v>149</v>
      </c>
      <c r="B31" s="74" t="s">
        <v>150</v>
      </c>
      <c r="C31" s="75" t="s">
        <v>151</v>
      </c>
      <c r="D31" s="76" t="s">
        <v>152</v>
      </c>
      <c r="E31" s="77">
        <v>248</v>
      </c>
      <c r="F31" s="77">
        <v>33</v>
      </c>
      <c r="G31" s="78">
        <v>2</v>
      </c>
      <c r="H31" s="79">
        <v>1</v>
      </c>
      <c r="I31" s="188">
        <v>4</v>
      </c>
      <c r="J31" s="188">
        <f t="shared" si="0"/>
        <v>1</v>
      </c>
      <c r="K31" s="188">
        <v>5</v>
      </c>
      <c r="L31" s="188">
        <v>8</v>
      </c>
      <c r="M31" s="188">
        <f t="shared" si="1"/>
        <v>3</v>
      </c>
      <c r="N31" s="189" t="s">
        <v>89</v>
      </c>
      <c r="O31" s="190">
        <v>1</v>
      </c>
      <c r="P31" s="188">
        <v>1</v>
      </c>
      <c r="Q31" s="188">
        <f t="shared" si="17"/>
        <v>4</v>
      </c>
      <c r="R31" s="188">
        <v>5</v>
      </c>
      <c r="S31" s="188">
        <v>11</v>
      </c>
      <c r="T31" s="188">
        <f t="shared" si="18"/>
        <v>6</v>
      </c>
      <c r="U31" s="189" t="s">
        <v>77</v>
      </c>
      <c r="V31" s="190">
        <v>0</v>
      </c>
      <c r="W31" s="188"/>
      <c r="X31" s="188"/>
      <c r="Y31" s="188"/>
      <c r="Z31" s="188"/>
      <c r="AA31" s="188"/>
      <c r="AB31" s="189"/>
      <c r="AC31" s="190">
        <v>0</v>
      </c>
      <c r="AD31" s="188"/>
      <c r="AE31" s="188"/>
      <c r="AF31" s="188"/>
      <c r="AG31" s="188"/>
      <c r="AH31" s="188"/>
      <c r="AI31" s="189"/>
      <c r="AJ31" s="190">
        <v>0</v>
      </c>
      <c r="AK31" s="188"/>
      <c r="AL31" s="188"/>
      <c r="AM31" s="188"/>
      <c r="AN31" s="188"/>
      <c r="AO31" s="188"/>
      <c r="AP31" s="189"/>
      <c r="AQ31" s="190">
        <v>0</v>
      </c>
      <c r="AR31" s="188"/>
      <c r="AS31" s="188"/>
      <c r="AT31" s="188"/>
      <c r="AU31" s="188"/>
      <c r="AV31" s="188"/>
      <c r="AW31" s="80"/>
      <c r="AX31" s="111">
        <v>818998.39989999996</v>
      </c>
      <c r="AY31" s="135">
        <f t="shared" ref="AY31:AY37" si="19">BQ31</f>
        <v>5.0440846165000002</v>
      </c>
      <c r="AZ31" s="119"/>
      <c r="BA31" s="82">
        <f t="shared" ref="BA31:BA37" si="20">BS31</f>
        <v>5.1147647448333338</v>
      </c>
      <c r="BB31" s="81"/>
      <c r="BC31" s="81">
        <v>100</v>
      </c>
      <c r="BD31" s="111"/>
      <c r="BE31" s="172"/>
      <c r="BF31" s="81"/>
      <c r="BG31" s="136"/>
      <c r="BH31" s="163"/>
      <c r="BI31" s="163"/>
      <c r="BJ31" s="81"/>
      <c r="BK31" s="81"/>
      <c r="BL31" s="81"/>
      <c r="BM31" s="81"/>
      <c r="BN31" s="81"/>
      <c r="BO31" s="81"/>
      <c r="BP31" s="136"/>
      <c r="BQ31" s="119">
        <f>CD31</f>
        <v>5.0440846165000002</v>
      </c>
      <c r="BR31" s="82">
        <f t="shared" si="3"/>
        <v>7.0680128333333592E-2</v>
      </c>
      <c r="BS31" s="82">
        <v>5.1147647448333338</v>
      </c>
      <c r="BT31" s="217">
        <v>5.2553107338333334</v>
      </c>
      <c r="BU31" s="81">
        <v>1.2666933333333334E-4</v>
      </c>
      <c r="BV31" s="81">
        <v>1.8083333333333334E-5</v>
      </c>
      <c r="BW31" s="81">
        <v>2.2619100000000002E-4</v>
      </c>
      <c r="BX31" s="81">
        <v>3.3023866666666665E-4</v>
      </c>
      <c r="BY31" s="81">
        <v>9.1833500000000005E-4</v>
      </c>
      <c r="BZ31" s="81">
        <v>1.0685259000000001E-2</v>
      </c>
      <c r="CA31" s="81">
        <v>4.8404850000000006E-4</v>
      </c>
      <c r="CB31" s="81">
        <v>0</v>
      </c>
      <c r="CC31" s="81">
        <v>1.6783364999999998E-3</v>
      </c>
      <c r="CD31" s="148">
        <v>5.0440846165000002</v>
      </c>
      <c r="CE31" s="81">
        <v>5.6212967000000003E-2</v>
      </c>
      <c r="CF31" s="81">
        <v>0</v>
      </c>
      <c r="CG31" s="81">
        <v>0.14054598900000001</v>
      </c>
      <c r="CH31" s="81">
        <v>0</v>
      </c>
      <c r="CI31" s="81">
        <v>0</v>
      </c>
      <c r="CJ31" s="82">
        <v>100</v>
      </c>
    </row>
    <row r="32" spans="1:88" x14ac:dyDescent="0.35">
      <c r="A32" s="73" t="s">
        <v>149</v>
      </c>
      <c r="B32" s="74" t="s">
        <v>150</v>
      </c>
      <c r="C32" s="75" t="s">
        <v>153</v>
      </c>
      <c r="D32" s="76" t="s">
        <v>154</v>
      </c>
      <c r="E32" s="77">
        <v>220</v>
      </c>
      <c r="F32" s="77">
        <v>151</v>
      </c>
      <c r="G32" s="78">
        <v>1</v>
      </c>
      <c r="H32" s="79">
        <v>1</v>
      </c>
      <c r="I32" s="188">
        <v>3</v>
      </c>
      <c r="J32" s="188">
        <f t="shared" si="0"/>
        <v>1</v>
      </c>
      <c r="K32" s="188">
        <v>4</v>
      </c>
      <c r="L32" s="188">
        <v>5</v>
      </c>
      <c r="M32" s="188">
        <f t="shared" si="1"/>
        <v>1</v>
      </c>
      <c r="N32" s="189" t="s">
        <v>89</v>
      </c>
      <c r="O32" s="190">
        <v>0</v>
      </c>
      <c r="P32" s="188"/>
      <c r="Q32" s="188"/>
      <c r="R32" s="188"/>
      <c r="S32" s="188"/>
      <c r="T32" s="188"/>
      <c r="U32" s="189"/>
      <c r="V32" s="190">
        <v>0</v>
      </c>
      <c r="W32" s="188"/>
      <c r="X32" s="188"/>
      <c r="Y32" s="188"/>
      <c r="Z32" s="188"/>
      <c r="AA32" s="188"/>
      <c r="AB32" s="189"/>
      <c r="AC32" s="190">
        <v>0</v>
      </c>
      <c r="AD32" s="188"/>
      <c r="AE32" s="188"/>
      <c r="AF32" s="188"/>
      <c r="AG32" s="188"/>
      <c r="AH32" s="188"/>
      <c r="AI32" s="189"/>
      <c r="AJ32" s="190">
        <v>0</v>
      </c>
      <c r="AK32" s="188"/>
      <c r="AL32" s="188"/>
      <c r="AM32" s="188"/>
      <c r="AN32" s="188"/>
      <c r="AO32" s="188"/>
      <c r="AP32" s="189"/>
      <c r="AQ32" s="190">
        <v>0</v>
      </c>
      <c r="AR32" s="188"/>
      <c r="AS32" s="188"/>
      <c r="AT32" s="188"/>
      <c r="AU32" s="188"/>
      <c r="AV32" s="188"/>
      <c r="AW32" s="80"/>
      <c r="AX32" s="111">
        <v>2953664.3829999999</v>
      </c>
      <c r="AY32" s="135">
        <f t="shared" si="19"/>
        <v>4.214714421</v>
      </c>
      <c r="AZ32" s="119"/>
      <c r="BA32" s="82">
        <f t="shared" si="20"/>
        <v>4.3695593774999999</v>
      </c>
      <c r="BB32" s="81"/>
      <c r="BC32" s="81"/>
      <c r="BD32" s="111"/>
      <c r="BE32" s="172"/>
      <c r="BF32" s="81"/>
      <c r="BG32" s="136"/>
      <c r="BH32" s="163"/>
      <c r="BI32" s="163"/>
      <c r="BJ32" s="81"/>
      <c r="BK32" s="81"/>
      <c r="BL32" s="81"/>
      <c r="BM32" s="81"/>
      <c r="BN32" s="81"/>
      <c r="BO32" s="81"/>
      <c r="BP32" s="136"/>
      <c r="BQ32" s="119">
        <f>CD32</f>
        <v>4.214714421</v>
      </c>
      <c r="BR32" s="82">
        <f t="shared" si="3"/>
        <v>0.15484495649999985</v>
      </c>
      <c r="BS32" s="82">
        <v>4.3695593774999999</v>
      </c>
      <c r="BT32" s="217">
        <v>4.7484004154999999</v>
      </c>
      <c r="BU32" s="81">
        <v>4.1520333333333338E-4</v>
      </c>
      <c r="BV32" s="81">
        <v>2.2954516666666666E-4</v>
      </c>
      <c r="BW32" s="81">
        <v>0</v>
      </c>
      <c r="BX32" s="81">
        <v>1.63E-5</v>
      </c>
      <c r="BY32" s="81">
        <v>2.1325200000000004E-4</v>
      </c>
      <c r="BZ32" s="81">
        <v>7.8147566666666665E-4</v>
      </c>
      <c r="CA32" s="81">
        <v>2.4711349999999998E-4</v>
      </c>
      <c r="CB32" s="81">
        <v>0</v>
      </c>
      <c r="CC32" s="81">
        <v>1.8188483333333332E-4</v>
      </c>
      <c r="CD32" s="148">
        <v>4.214714421</v>
      </c>
      <c r="CE32" s="81">
        <v>0.15276018199999999</v>
      </c>
      <c r="CF32" s="81">
        <v>0</v>
      </c>
      <c r="CG32" s="81">
        <v>0.37884103800000002</v>
      </c>
      <c r="CH32" s="81">
        <v>0</v>
      </c>
      <c r="CI32" s="81">
        <v>0</v>
      </c>
      <c r="CJ32" s="82">
        <v>100</v>
      </c>
    </row>
    <row r="33" spans="1:88" x14ac:dyDescent="0.35">
      <c r="A33" s="73" t="s">
        <v>149</v>
      </c>
      <c r="B33" s="74" t="s">
        <v>150</v>
      </c>
      <c r="C33" s="75" t="s">
        <v>155</v>
      </c>
      <c r="D33" s="76" t="s">
        <v>156</v>
      </c>
      <c r="E33" s="77">
        <v>222</v>
      </c>
      <c r="F33" s="77">
        <v>446</v>
      </c>
      <c r="G33" s="78">
        <v>5</v>
      </c>
      <c r="H33" s="79">
        <v>1</v>
      </c>
      <c r="I33" s="188">
        <v>19</v>
      </c>
      <c r="J33" s="188">
        <f t="shared" si="0"/>
        <v>3</v>
      </c>
      <c r="K33" s="188">
        <v>22</v>
      </c>
      <c r="L33" s="188">
        <v>23</v>
      </c>
      <c r="M33" s="188">
        <f t="shared" si="1"/>
        <v>1</v>
      </c>
      <c r="N33" s="189" t="s">
        <v>157</v>
      </c>
      <c r="O33" s="190">
        <v>1</v>
      </c>
      <c r="P33" s="188">
        <v>4</v>
      </c>
      <c r="Q33" s="188">
        <f t="shared" si="17"/>
        <v>9</v>
      </c>
      <c r="R33" s="188">
        <v>13</v>
      </c>
      <c r="S33" s="188">
        <v>32</v>
      </c>
      <c r="T33" s="188">
        <f t="shared" si="18"/>
        <v>19</v>
      </c>
      <c r="U33" s="189" t="s">
        <v>89</v>
      </c>
      <c r="V33" s="190">
        <v>1</v>
      </c>
      <c r="W33" s="188">
        <v>4</v>
      </c>
      <c r="X33" s="188">
        <f t="shared" ref="X33" si="21">Y33-W33</f>
        <v>9</v>
      </c>
      <c r="Y33" s="188">
        <v>13</v>
      </c>
      <c r="Z33" s="188">
        <v>32</v>
      </c>
      <c r="AA33" s="188">
        <f t="shared" ref="AA33" si="22">Z33-Y33</f>
        <v>19</v>
      </c>
      <c r="AB33" s="189" t="s">
        <v>89</v>
      </c>
      <c r="AC33" s="190">
        <v>0</v>
      </c>
      <c r="AD33" s="188"/>
      <c r="AE33" s="188"/>
      <c r="AF33" s="188"/>
      <c r="AG33" s="188"/>
      <c r="AH33" s="188"/>
      <c r="AI33" s="189"/>
      <c r="AJ33" s="190">
        <v>1</v>
      </c>
      <c r="AK33" s="188">
        <v>16</v>
      </c>
      <c r="AL33" s="188">
        <f t="shared" ref="AL33:AL36" si="23">AM33-AK33</f>
        <v>3</v>
      </c>
      <c r="AM33" s="188">
        <v>19</v>
      </c>
      <c r="AN33" s="188">
        <v>20</v>
      </c>
      <c r="AO33" s="188">
        <f t="shared" ref="AO33:AO36" si="24">AN33-AM33</f>
        <v>1</v>
      </c>
      <c r="AP33" s="80" t="s">
        <v>158</v>
      </c>
      <c r="AQ33" s="190">
        <v>1</v>
      </c>
      <c r="AR33" s="188">
        <v>0</v>
      </c>
      <c r="AS33" s="188">
        <f t="shared" ref="AS33:AS36" si="25">AT33-AR33</f>
        <v>2</v>
      </c>
      <c r="AT33" s="188">
        <v>2</v>
      </c>
      <c r="AU33" s="188">
        <v>10</v>
      </c>
      <c r="AV33" s="188">
        <f t="shared" ref="AV33:AV36" si="26">AU33-AT33</f>
        <v>8</v>
      </c>
      <c r="AW33" s="80" t="s">
        <v>159</v>
      </c>
      <c r="AX33" s="111">
        <v>9451031.7080000006</v>
      </c>
      <c r="AY33" s="135">
        <f t="shared" si="19"/>
        <v>21.573282132333333</v>
      </c>
      <c r="AZ33" s="119"/>
      <c r="BA33" s="82">
        <f t="shared" si="20"/>
        <v>22.687873804999999</v>
      </c>
      <c r="BB33" s="81">
        <v>100</v>
      </c>
      <c r="BC33" s="81"/>
      <c r="BD33" s="111"/>
      <c r="BE33" s="172">
        <v>100</v>
      </c>
      <c r="BF33" s="81"/>
      <c r="BG33" s="136"/>
      <c r="BH33" s="163"/>
      <c r="BI33" s="163"/>
      <c r="BJ33" s="81"/>
      <c r="BK33" s="81"/>
      <c r="BL33" s="81">
        <f>BQ33</f>
        <v>21.573282132333333</v>
      </c>
      <c r="BM33" s="81">
        <f t="shared" ref="BM33:BM36" si="27">BS33</f>
        <v>22.687873804999999</v>
      </c>
      <c r="BN33" s="81"/>
      <c r="BO33" s="81">
        <f>BQ33</f>
        <v>21.573282132333333</v>
      </c>
      <c r="BP33" s="136">
        <f t="shared" ref="BP33:BP36" si="28">BS33</f>
        <v>22.687873804999999</v>
      </c>
      <c r="BQ33" s="119">
        <f>CD33+CE33</f>
        <v>21.573282132333333</v>
      </c>
      <c r="BR33" s="82">
        <f t="shared" si="3"/>
        <v>1.1145916726666663</v>
      </c>
      <c r="BS33" s="82">
        <v>22.687873804999999</v>
      </c>
      <c r="BT33" s="217">
        <v>23.815954902999998</v>
      </c>
      <c r="BU33" s="81">
        <v>0.37884683766666666</v>
      </c>
      <c r="BV33" s="81">
        <v>0</v>
      </c>
      <c r="BW33" s="81">
        <v>0</v>
      </c>
      <c r="BX33" s="81">
        <v>0.24500430849999999</v>
      </c>
      <c r="BY33" s="81">
        <v>2.4186108833333334E-2</v>
      </c>
      <c r="BZ33" s="81">
        <v>1.3721350000000002E-4</v>
      </c>
      <c r="CA33" s="81">
        <v>0.1089778325</v>
      </c>
      <c r="CB33" s="81">
        <v>4.9960293166666669E-2</v>
      </c>
      <c r="CC33" s="81">
        <v>0.29514924349999999</v>
      </c>
      <c r="CD33" s="148">
        <v>20.179570948333332</v>
      </c>
      <c r="CE33" s="81">
        <v>1.393711184</v>
      </c>
      <c r="CF33" s="81">
        <v>1.2329834999999999E-2</v>
      </c>
      <c r="CG33" s="81">
        <v>1.128081098</v>
      </c>
      <c r="CH33" s="81">
        <v>0</v>
      </c>
      <c r="CI33" s="81">
        <v>0</v>
      </c>
      <c r="CJ33" s="82">
        <v>100</v>
      </c>
    </row>
    <row r="34" spans="1:88" x14ac:dyDescent="0.35">
      <c r="A34" s="73" t="s">
        <v>149</v>
      </c>
      <c r="B34" s="74" t="s">
        <v>150</v>
      </c>
      <c r="C34" s="75" t="s">
        <v>160</v>
      </c>
      <c r="D34" s="76" t="s">
        <v>161</v>
      </c>
      <c r="E34" s="77">
        <v>223</v>
      </c>
      <c r="F34" s="77">
        <v>63</v>
      </c>
      <c r="G34" s="78">
        <v>5</v>
      </c>
      <c r="H34" s="79">
        <v>1</v>
      </c>
      <c r="I34" s="188">
        <v>2</v>
      </c>
      <c r="J34" s="188">
        <f t="shared" si="0"/>
        <v>2</v>
      </c>
      <c r="K34" s="188">
        <v>4</v>
      </c>
      <c r="L34" s="188">
        <v>5</v>
      </c>
      <c r="M34" s="188">
        <f t="shared" si="1"/>
        <v>1</v>
      </c>
      <c r="N34" s="189" t="s">
        <v>127</v>
      </c>
      <c r="O34" s="190">
        <v>1</v>
      </c>
      <c r="P34" s="188">
        <v>0</v>
      </c>
      <c r="Q34" s="188">
        <f t="shared" si="17"/>
        <v>1</v>
      </c>
      <c r="R34" s="188">
        <v>1</v>
      </c>
      <c r="S34" s="188">
        <v>7</v>
      </c>
      <c r="T34" s="188">
        <f t="shared" si="18"/>
        <v>6</v>
      </c>
      <c r="U34" s="189" t="s">
        <v>77</v>
      </c>
      <c r="V34" s="190">
        <v>0</v>
      </c>
      <c r="W34" s="188"/>
      <c r="X34" s="188"/>
      <c r="Y34" s="188"/>
      <c r="Z34" s="188"/>
      <c r="AA34" s="188"/>
      <c r="AB34" s="189"/>
      <c r="AC34" s="190">
        <v>1</v>
      </c>
      <c r="AD34" s="188">
        <v>2</v>
      </c>
      <c r="AE34" s="188">
        <f t="shared" ref="AE34:AE36" si="29">AF34-AD34</f>
        <v>2</v>
      </c>
      <c r="AF34" s="188">
        <v>4</v>
      </c>
      <c r="AG34" s="188">
        <v>5</v>
      </c>
      <c r="AH34" s="188">
        <f t="shared" ref="AH34:AH36" si="30">AG34-AF34</f>
        <v>1</v>
      </c>
      <c r="AI34" s="189" t="s">
        <v>127</v>
      </c>
      <c r="AJ34" s="190">
        <v>1</v>
      </c>
      <c r="AK34" s="188">
        <v>2</v>
      </c>
      <c r="AL34" s="188">
        <f t="shared" si="23"/>
        <v>2</v>
      </c>
      <c r="AM34" s="188">
        <v>4</v>
      </c>
      <c r="AN34" s="188">
        <v>4</v>
      </c>
      <c r="AO34" s="188">
        <f t="shared" si="24"/>
        <v>0</v>
      </c>
      <c r="AP34" s="80" t="s">
        <v>162</v>
      </c>
      <c r="AQ34" s="190">
        <v>1</v>
      </c>
      <c r="AR34" s="188">
        <v>0</v>
      </c>
      <c r="AS34" s="188">
        <f t="shared" si="25"/>
        <v>1</v>
      </c>
      <c r="AT34" s="188">
        <v>1</v>
      </c>
      <c r="AU34" s="188">
        <v>3</v>
      </c>
      <c r="AV34" s="188">
        <f t="shared" si="26"/>
        <v>2</v>
      </c>
      <c r="AW34" s="80" t="s">
        <v>163</v>
      </c>
      <c r="AX34" s="111">
        <v>1468057.895</v>
      </c>
      <c r="AY34" s="135">
        <f t="shared" si="19"/>
        <v>5.9484482894999999</v>
      </c>
      <c r="AZ34" s="119"/>
      <c r="BA34" s="82">
        <f t="shared" si="20"/>
        <v>6.0455492653333334</v>
      </c>
      <c r="BB34" s="81"/>
      <c r="BC34" s="81">
        <v>100</v>
      </c>
      <c r="BD34" s="111"/>
      <c r="BE34" s="172"/>
      <c r="BF34" s="81"/>
      <c r="BG34" s="136"/>
      <c r="BH34" s="163">
        <f>BQ34</f>
        <v>5.9484482894999999</v>
      </c>
      <c r="BI34" s="163"/>
      <c r="BJ34" s="81">
        <f t="shared" ref="BJ34:BJ36" si="31">BS34</f>
        <v>6.0455492653333334</v>
      </c>
      <c r="BK34" s="81"/>
      <c r="BL34" s="81">
        <f>BQ34</f>
        <v>5.9484482894999999</v>
      </c>
      <c r="BM34" s="81">
        <f t="shared" si="27"/>
        <v>6.0455492653333334</v>
      </c>
      <c r="BN34" s="81"/>
      <c r="BO34" s="81">
        <f>BQ34</f>
        <v>5.9484482894999999</v>
      </c>
      <c r="BP34" s="136">
        <f t="shared" si="28"/>
        <v>6.0455492653333334</v>
      </c>
      <c r="BQ34" s="119">
        <f>CD34+CE34</f>
        <v>5.9484482894999999</v>
      </c>
      <c r="BR34" s="82">
        <f t="shared" si="3"/>
        <v>9.7100975833333436E-2</v>
      </c>
      <c r="BS34" s="82">
        <v>6.0455492653333334</v>
      </c>
      <c r="BT34" s="217">
        <v>6.9340782153333329</v>
      </c>
      <c r="BU34" s="81">
        <v>5.5017599999999999E-4</v>
      </c>
      <c r="BV34" s="81">
        <v>1.2616666666666666E-5</v>
      </c>
      <c r="BW34" s="81">
        <v>0</v>
      </c>
      <c r="BX34" s="81">
        <v>6.9453391666666675E-3</v>
      </c>
      <c r="BY34" s="81">
        <v>1.7507201E-2</v>
      </c>
      <c r="BZ34" s="81">
        <v>2.6245750000000002E-4</v>
      </c>
      <c r="CA34" s="81">
        <v>3.868897E-3</v>
      </c>
      <c r="CB34" s="81">
        <v>0</v>
      </c>
      <c r="CC34" s="81">
        <v>6.5410356500000003E-2</v>
      </c>
      <c r="CD34" s="148">
        <v>3.8027624754999998</v>
      </c>
      <c r="CE34" s="81">
        <v>2.1456858140000001</v>
      </c>
      <c r="CF34" s="81">
        <v>2.5439320000000001E-3</v>
      </c>
      <c r="CG34" s="81">
        <v>0.88852894999999987</v>
      </c>
      <c r="CH34" s="81">
        <v>0</v>
      </c>
      <c r="CI34" s="81">
        <v>0</v>
      </c>
      <c r="CJ34" s="82">
        <v>100</v>
      </c>
    </row>
    <row r="35" spans="1:88" x14ac:dyDescent="0.35">
      <c r="A35" s="73" t="s">
        <v>149</v>
      </c>
      <c r="B35" s="74" t="s">
        <v>150</v>
      </c>
      <c r="C35" s="75" t="s">
        <v>164</v>
      </c>
      <c r="D35" s="76" t="s">
        <v>165</v>
      </c>
      <c r="E35" s="77">
        <v>221</v>
      </c>
      <c r="F35" s="77">
        <v>542</v>
      </c>
      <c r="G35" s="78">
        <v>5</v>
      </c>
      <c r="H35" s="79">
        <v>1</v>
      </c>
      <c r="I35" s="188">
        <v>5</v>
      </c>
      <c r="J35" s="188">
        <f t="shared" si="0"/>
        <v>2</v>
      </c>
      <c r="K35" s="188">
        <v>7</v>
      </c>
      <c r="L35" s="188">
        <v>7</v>
      </c>
      <c r="M35" s="188">
        <f t="shared" si="1"/>
        <v>0</v>
      </c>
      <c r="N35" s="189" t="s">
        <v>89</v>
      </c>
      <c r="O35" s="190">
        <v>1</v>
      </c>
      <c r="P35" s="188">
        <v>1</v>
      </c>
      <c r="Q35" s="188">
        <f t="shared" si="17"/>
        <v>4</v>
      </c>
      <c r="R35" s="188">
        <v>5</v>
      </c>
      <c r="S35" s="188">
        <v>10</v>
      </c>
      <c r="T35" s="188">
        <f t="shared" si="18"/>
        <v>5</v>
      </c>
      <c r="U35" s="189" t="s">
        <v>77</v>
      </c>
      <c r="V35" s="190">
        <v>0</v>
      </c>
      <c r="W35" s="188"/>
      <c r="X35" s="188"/>
      <c r="Y35" s="188"/>
      <c r="Z35" s="188"/>
      <c r="AA35" s="188"/>
      <c r="AB35" s="189"/>
      <c r="AC35" s="190">
        <v>1</v>
      </c>
      <c r="AD35" s="188">
        <v>5</v>
      </c>
      <c r="AE35" s="188">
        <f t="shared" si="29"/>
        <v>2</v>
      </c>
      <c r="AF35" s="188">
        <v>7</v>
      </c>
      <c r="AG35" s="188">
        <v>7</v>
      </c>
      <c r="AH35" s="188">
        <f t="shared" si="30"/>
        <v>0</v>
      </c>
      <c r="AI35" s="189" t="s">
        <v>89</v>
      </c>
      <c r="AJ35" s="190">
        <v>1</v>
      </c>
      <c r="AK35" s="188">
        <v>4</v>
      </c>
      <c r="AL35" s="188">
        <f t="shared" si="23"/>
        <v>1</v>
      </c>
      <c r="AM35" s="188">
        <v>5</v>
      </c>
      <c r="AN35" s="188">
        <v>7</v>
      </c>
      <c r="AO35" s="188">
        <f t="shared" si="24"/>
        <v>2</v>
      </c>
      <c r="AP35" s="189" t="s">
        <v>89</v>
      </c>
      <c r="AQ35" s="190">
        <v>1</v>
      </c>
      <c r="AR35" s="188">
        <v>0</v>
      </c>
      <c r="AS35" s="188">
        <f t="shared" si="25"/>
        <v>1</v>
      </c>
      <c r="AT35" s="188">
        <v>1</v>
      </c>
      <c r="AU35" s="188">
        <v>5</v>
      </c>
      <c r="AV35" s="188">
        <f t="shared" si="26"/>
        <v>4</v>
      </c>
      <c r="AW35" s="80" t="s">
        <v>77</v>
      </c>
      <c r="AX35" s="111">
        <v>13792966.59</v>
      </c>
      <c r="AY35" s="135">
        <f t="shared" si="19"/>
        <v>6.1313683955</v>
      </c>
      <c r="AZ35" s="119"/>
      <c r="BA35" s="82">
        <f t="shared" si="20"/>
        <v>6.8202564499999996</v>
      </c>
      <c r="BB35" s="81"/>
      <c r="BC35" s="81">
        <v>100</v>
      </c>
      <c r="BD35" s="111"/>
      <c r="BE35" s="172"/>
      <c r="BF35" s="81"/>
      <c r="BG35" s="136"/>
      <c r="BH35" s="163">
        <f>BQ35</f>
        <v>6.1313683955</v>
      </c>
      <c r="BI35" s="163"/>
      <c r="BJ35" s="81">
        <f t="shared" si="31"/>
        <v>6.8202564499999996</v>
      </c>
      <c r="BK35" s="81">
        <f>BQ35</f>
        <v>6.1313683955</v>
      </c>
      <c r="BL35" s="81"/>
      <c r="BM35" s="81">
        <f t="shared" si="27"/>
        <v>6.8202564499999996</v>
      </c>
      <c r="BN35" s="81"/>
      <c r="BO35" s="81">
        <f>BQ35</f>
        <v>6.1313683955</v>
      </c>
      <c r="BP35" s="136">
        <f t="shared" si="28"/>
        <v>6.8202564499999996</v>
      </c>
      <c r="BQ35" s="119">
        <f>CD35</f>
        <v>6.1313683955</v>
      </c>
      <c r="BR35" s="82">
        <f t="shared" si="3"/>
        <v>0.68888805449999957</v>
      </c>
      <c r="BS35" s="82">
        <v>6.8202564499999996</v>
      </c>
      <c r="BT35" s="217">
        <v>7.1807868899999994</v>
      </c>
      <c r="BU35" s="81">
        <v>4.0668067500000002E-2</v>
      </c>
      <c r="BV35" s="81">
        <v>0.11397180299999998</v>
      </c>
      <c r="BW35" s="81">
        <v>0</v>
      </c>
      <c r="BX35" s="81">
        <v>6.6732065000000007E-3</v>
      </c>
      <c r="BY35" s="81">
        <v>2.1872795833333333E-2</v>
      </c>
      <c r="BZ35" s="81">
        <v>1.4437527666666667E-2</v>
      </c>
      <c r="CA35" s="81">
        <v>1.9253797833333332E-2</v>
      </c>
      <c r="CB35" s="81">
        <v>8.0666666666666674E-7</v>
      </c>
      <c r="CC35" s="81">
        <v>0.23552338849999999</v>
      </c>
      <c r="CD35" s="148">
        <v>6.1313683955</v>
      </c>
      <c r="CE35" s="81">
        <v>0.23647536100000002</v>
      </c>
      <c r="CF35" s="81">
        <v>1.1300000000000002E-5</v>
      </c>
      <c r="CG35" s="81">
        <v>0.36053044000000001</v>
      </c>
      <c r="CH35" s="81">
        <v>0</v>
      </c>
      <c r="CI35" s="81">
        <v>0</v>
      </c>
      <c r="CJ35" s="82">
        <v>100</v>
      </c>
    </row>
    <row r="36" spans="1:88" x14ac:dyDescent="0.35">
      <c r="A36" s="73" t="s">
        <v>149</v>
      </c>
      <c r="B36" s="74" t="s">
        <v>150</v>
      </c>
      <c r="C36" s="75" t="s">
        <v>166</v>
      </c>
      <c r="D36" s="76" t="s">
        <v>167</v>
      </c>
      <c r="E36" s="77">
        <v>10077</v>
      </c>
      <c r="F36" s="77" t="s">
        <v>168</v>
      </c>
      <c r="G36" s="78">
        <v>6</v>
      </c>
      <c r="H36" s="79">
        <v>1</v>
      </c>
      <c r="I36" s="188">
        <v>3</v>
      </c>
      <c r="J36" s="188">
        <f t="shared" si="0"/>
        <v>1</v>
      </c>
      <c r="K36" s="188">
        <v>4</v>
      </c>
      <c r="L36" s="188">
        <v>4</v>
      </c>
      <c r="M36" s="188">
        <f t="shared" si="1"/>
        <v>0</v>
      </c>
      <c r="N36" s="189" t="s">
        <v>169</v>
      </c>
      <c r="O36" s="190">
        <v>1</v>
      </c>
      <c r="P36" s="188">
        <v>0</v>
      </c>
      <c r="Q36" s="188">
        <f t="shared" si="17"/>
        <v>0</v>
      </c>
      <c r="R36" s="188">
        <v>0</v>
      </c>
      <c r="S36" s="188">
        <v>3</v>
      </c>
      <c r="T36" s="188">
        <f t="shared" si="18"/>
        <v>3</v>
      </c>
      <c r="U36" s="189" t="s">
        <v>95</v>
      </c>
      <c r="V36" s="190">
        <v>1</v>
      </c>
      <c r="W36" s="188">
        <v>0</v>
      </c>
      <c r="X36" s="188">
        <f>Y36-W36</f>
        <v>0</v>
      </c>
      <c r="Y36" s="188">
        <v>0</v>
      </c>
      <c r="Z36" s="188">
        <v>2</v>
      </c>
      <c r="AA36" s="188">
        <f>Z36-Y36</f>
        <v>2</v>
      </c>
      <c r="AB36" s="189" t="s">
        <v>95</v>
      </c>
      <c r="AC36" s="190">
        <v>1</v>
      </c>
      <c r="AD36" s="188">
        <v>3</v>
      </c>
      <c r="AE36" s="188">
        <f t="shared" si="29"/>
        <v>1</v>
      </c>
      <c r="AF36" s="188">
        <v>4</v>
      </c>
      <c r="AG36" s="188">
        <v>4</v>
      </c>
      <c r="AH36" s="188">
        <f t="shared" si="30"/>
        <v>0</v>
      </c>
      <c r="AI36" s="189" t="s">
        <v>169</v>
      </c>
      <c r="AJ36" s="190">
        <v>1</v>
      </c>
      <c r="AK36" s="188">
        <v>2</v>
      </c>
      <c r="AL36" s="188">
        <f t="shared" si="23"/>
        <v>1</v>
      </c>
      <c r="AM36" s="188">
        <v>3</v>
      </c>
      <c r="AN36" s="188">
        <v>3</v>
      </c>
      <c r="AO36" s="188">
        <f t="shared" si="24"/>
        <v>0</v>
      </c>
      <c r="AP36" s="189" t="s">
        <v>170</v>
      </c>
      <c r="AQ36" s="190">
        <v>1</v>
      </c>
      <c r="AR36" s="188">
        <v>0</v>
      </c>
      <c r="AS36" s="188">
        <f t="shared" si="25"/>
        <v>0</v>
      </c>
      <c r="AT36" s="188">
        <v>0</v>
      </c>
      <c r="AU36" s="188">
        <v>0</v>
      </c>
      <c r="AV36" s="188">
        <f t="shared" si="26"/>
        <v>0</v>
      </c>
      <c r="AW36" s="189" t="s">
        <v>171</v>
      </c>
      <c r="AX36" s="111">
        <v>11369661.300000001</v>
      </c>
      <c r="AY36" s="221"/>
      <c r="AZ36" s="135">
        <f>BQ36</f>
        <v>4.8497454009999998</v>
      </c>
      <c r="BA36" s="82">
        <f t="shared" si="20"/>
        <v>5.7822177240000006</v>
      </c>
      <c r="BB36" s="81"/>
      <c r="BC36" s="81"/>
      <c r="BD36" s="111">
        <v>100</v>
      </c>
      <c r="BE36" s="172"/>
      <c r="BF36" s="81"/>
      <c r="BG36" s="136">
        <v>100</v>
      </c>
      <c r="BH36" s="221"/>
      <c r="BI36" s="81">
        <f>BQ36</f>
        <v>4.8497454009999998</v>
      </c>
      <c r="BJ36" s="81">
        <f t="shared" si="31"/>
        <v>5.7822177240000006</v>
      </c>
      <c r="BK36" s="152"/>
      <c r="BL36" s="81">
        <f>BQ36</f>
        <v>4.8497454009999998</v>
      </c>
      <c r="BM36" s="81">
        <f t="shared" si="27"/>
        <v>5.7822177240000006</v>
      </c>
      <c r="BN36" s="81"/>
      <c r="BO36" s="81">
        <f>BQ36</f>
        <v>4.8497454009999998</v>
      </c>
      <c r="BP36" s="136">
        <f t="shared" si="28"/>
        <v>5.7822177240000006</v>
      </c>
      <c r="BQ36" s="119">
        <f>CD36+CE36</f>
        <v>4.8497454009999998</v>
      </c>
      <c r="BR36" s="82">
        <f t="shared" si="3"/>
        <v>0.93247232300000071</v>
      </c>
      <c r="BS36" s="82">
        <v>5.7822177240000006</v>
      </c>
      <c r="BT36" s="217">
        <v>7.9939379020000008</v>
      </c>
      <c r="BU36" s="81">
        <v>0.26437184516666667</v>
      </c>
      <c r="BV36" s="81">
        <v>0</v>
      </c>
      <c r="BW36" s="81">
        <v>0</v>
      </c>
      <c r="BX36" s="81">
        <v>7.882663333333333E-4</v>
      </c>
      <c r="BY36" s="81">
        <v>0.58223349199999996</v>
      </c>
      <c r="BZ36" s="81">
        <v>6.454778166666667E-3</v>
      </c>
      <c r="CA36" s="81">
        <v>3.24746245E-2</v>
      </c>
      <c r="CB36" s="81">
        <v>0</v>
      </c>
      <c r="CC36" s="81">
        <v>2.5977483833333329E-2</v>
      </c>
      <c r="CD36" s="148">
        <v>3.1544843710000001</v>
      </c>
      <c r="CE36" s="81">
        <v>1.6952610299999999</v>
      </c>
      <c r="CF36" s="81">
        <v>6.8803610000000006E-3</v>
      </c>
      <c r="CG36" s="81">
        <v>2.2117201780000002</v>
      </c>
      <c r="CH36" s="81">
        <v>0</v>
      </c>
      <c r="CI36" s="81">
        <v>1.3291472E-2</v>
      </c>
      <c r="CJ36" s="82">
        <v>100</v>
      </c>
    </row>
    <row r="37" spans="1:88" x14ac:dyDescent="0.35">
      <c r="A37" s="83" t="s">
        <v>172</v>
      </c>
      <c r="B37" s="84" t="s">
        <v>173</v>
      </c>
      <c r="C37" s="85" t="s">
        <v>174</v>
      </c>
      <c r="D37" s="86" t="s">
        <v>175</v>
      </c>
      <c r="E37" s="87">
        <v>258</v>
      </c>
      <c r="F37" s="87">
        <v>22</v>
      </c>
      <c r="G37" s="88">
        <v>2</v>
      </c>
      <c r="H37" s="89">
        <v>1</v>
      </c>
      <c r="I37" s="187">
        <v>8</v>
      </c>
      <c r="J37" s="187">
        <f t="shared" si="0"/>
        <v>2</v>
      </c>
      <c r="K37" s="187">
        <v>10</v>
      </c>
      <c r="L37" s="187">
        <v>11</v>
      </c>
      <c r="M37" s="187">
        <f t="shared" si="1"/>
        <v>1</v>
      </c>
      <c r="N37" s="93" t="s">
        <v>103</v>
      </c>
      <c r="O37" s="92">
        <v>1</v>
      </c>
      <c r="P37" s="187">
        <v>0</v>
      </c>
      <c r="Q37" s="187">
        <f t="shared" si="17"/>
        <v>2</v>
      </c>
      <c r="R37" s="187">
        <v>2</v>
      </c>
      <c r="S37" s="187">
        <v>22</v>
      </c>
      <c r="T37" s="187">
        <f t="shared" si="18"/>
        <v>20</v>
      </c>
      <c r="U37" s="93" t="s">
        <v>77</v>
      </c>
      <c r="V37" s="92">
        <v>0</v>
      </c>
      <c r="W37" s="187"/>
      <c r="X37" s="187"/>
      <c r="Y37" s="187"/>
      <c r="Z37" s="187"/>
      <c r="AA37" s="187"/>
      <c r="AB37" s="93"/>
      <c r="AC37" s="92">
        <v>0</v>
      </c>
      <c r="AD37" s="187"/>
      <c r="AE37" s="187"/>
      <c r="AF37" s="187"/>
      <c r="AG37" s="187"/>
      <c r="AH37" s="187"/>
      <c r="AI37" s="93"/>
      <c r="AJ37" s="92">
        <v>0</v>
      </c>
      <c r="AK37" s="187"/>
      <c r="AL37" s="187"/>
      <c r="AM37" s="187"/>
      <c r="AN37" s="187"/>
      <c r="AO37" s="187"/>
      <c r="AP37" s="93"/>
      <c r="AQ37" s="92">
        <v>0</v>
      </c>
      <c r="AR37" s="187"/>
      <c r="AS37" s="187"/>
      <c r="AT37" s="187"/>
      <c r="AU37" s="187"/>
      <c r="AV37" s="187"/>
      <c r="AW37" s="93"/>
      <c r="AX37" s="112">
        <v>555699.9841</v>
      </c>
      <c r="AY37" s="137">
        <f t="shared" si="19"/>
        <v>9.6940857723333327</v>
      </c>
      <c r="AZ37" s="120"/>
      <c r="BA37" s="91">
        <f t="shared" si="20"/>
        <v>10.481930006666666</v>
      </c>
      <c r="BB37" s="90"/>
      <c r="BC37" s="90">
        <v>100</v>
      </c>
      <c r="BD37" s="112"/>
      <c r="BE37" s="173"/>
      <c r="BF37" s="90"/>
      <c r="BG37" s="138"/>
      <c r="BH37" s="164"/>
      <c r="BI37" s="164"/>
      <c r="BJ37" s="90"/>
      <c r="BK37" s="90"/>
      <c r="BL37" s="90"/>
      <c r="BM37" s="90"/>
      <c r="BN37" s="90"/>
      <c r="BO37" s="90"/>
      <c r="BP37" s="138"/>
      <c r="BQ37" s="120">
        <f>CD37</f>
        <v>9.6940857723333327</v>
      </c>
      <c r="BR37" s="91">
        <f t="shared" si="3"/>
        <v>0.78784423433333295</v>
      </c>
      <c r="BS37" s="91">
        <v>10.481930006666666</v>
      </c>
      <c r="BT37" s="218">
        <v>14.001766781666666</v>
      </c>
      <c r="BU37" s="90">
        <v>0.19673770566666668</v>
      </c>
      <c r="BV37" s="90">
        <v>0</v>
      </c>
      <c r="BW37" s="90">
        <v>0</v>
      </c>
      <c r="BX37" s="90">
        <v>9.0874845000000013E-3</v>
      </c>
      <c r="BY37" s="90">
        <v>1.0934318333333333E-3</v>
      </c>
      <c r="BZ37" s="90">
        <v>1.3333333333333335E-5</v>
      </c>
      <c r="CA37" s="90">
        <v>8.0007150000000003E-4</v>
      </c>
      <c r="CB37" s="90">
        <v>4.5337350000000009E-4</v>
      </c>
      <c r="CC37" s="90">
        <v>8.7274520000000001E-3</v>
      </c>
      <c r="CD37" s="148">
        <v>9.6940857723333327</v>
      </c>
      <c r="CE37" s="90">
        <v>0.56825114100000007</v>
      </c>
      <c r="CF37" s="90">
        <v>2.6802409999999999E-3</v>
      </c>
      <c r="CG37" s="90">
        <v>3.5198367750000004</v>
      </c>
      <c r="CH37" s="90">
        <v>0</v>
      </c>
      <c r="CI37" s="90">
        <v>0</v>
      </c>
      <c r="CJ37" s="91">
        <v>100</v>
      </c>
    </row>
    <row r="38" spans="1:88" ht="15" thickBot="1" x14ac:dyDescent="0.4">
      <c r="A38" s="83" t="s">
        <v>172</v>
      </c>
      <c r="B38" s="84" t="s">
        <v>173</v>
      </c>
      <c r="C38" s="85" t="s">
        <v>176</v>
      </c>
      <c r="D38" s="86" t="s">
        <v>177</v>
      </c>
      <c r="E38" s="87">
        <v>270</v>
      </c>
      <c r="F38" s="87">
        <v>277</v>
      </c>
      <c r="G38" s="88">
        <v>2</v>
      </c>
      <c r="H38" s="89">
        <v>0</v>
      </c>
      <c r="I38" s="187"/>
      <c r="J38" s="187"/>
      <c r="K38" s="187"/>
      <c r="L38" s="187"/>
      <c r="M38" s="187"/>
      <c r="N38" s="93"/>
      <c r="O38" s="92">
        <v>1</v>
      </c>
      <c r="P38" s="187">
        <v>36</v>
      </c>
      <c r="Q38" s="187">
        <f t="shared" si="17"/>
        <v>54</v>
      </c>
      <c r="R38" s="187">
        <v>90</v>
      </c>
      <c r="S38" s="187">
        <v>98</v>
      </c>
      <c r="T38" s="187">
        <f t="shared" si="18"/>
        <v>8</v>
      </c>
      <c r="U38" s="93" t="s">
        <v>89</v>
      </c>
      <c r="V38" s="92">
        <v>1</v>
      </c>
      <c r="W38" s="187">
        <v>66</v>
      </c>
      <c r="X38" s="187">
        <f>Y38-W38</f>
        <v>24</v>
      </c>
      <c r="Y38" s="187">
        <v>90</v>
      </c>
      <c r="Z38" s="187">
        <v>99</v>
      </c>
      <c r="AA38" s="187">
        <f>Z38-Y38</f>
        <v>9</v>
      </c>
      <c r="AB38" s="93" t="s">
        <v>89</v>
      </c>
      <c r="AC38" s="92">
        <v>0</v>
      </c>
      <c r="AD38" s="187"/>
      <c r="AE38" s="187"/>
      <c r="AF38" s="187"/>
      <c r="AG38" s="187"/>
      <c r="AH38" s="187"/>
      <c r="AI38" s="93"/>
      <c r="AJ38" s="92">
        <v>0</v>
      </c>
      <c r="AK38" s="187"/>
      <c r="AL38" s="187"/>
      <c r="AM38" s="187"/>
      <c r="AN38" s="187"/>
      <c r="AO38" s="187"/>
      <c r="AP38" s="93"/>
      <c r="AQ38" s="92">
        <v>0</v>
      </c>
      <c r="AR38" s="187"/>
      <c r="AS38" s="187"/>
      <c r="AT38" s="187"/>
      <c r="AU38" s="187"/>
      <c r="AV38" s="187"/>
      <c r="AW38" s="93"/>
      <c r="AX38" s="112">
        <v>7632375.8839999996</v>
      </c>
      <c r="AY38" s="139"/>
      <c r="AZ38" s="203"/>
      <c r="BA38" s="140"/>
      <c r="BB38" s="141">
        <v>100</v>
      </c>
      <c r="BC38" s="141"/>
      <c r="BD38" s="156"/>
      <c r="BE38" s="174">
        <v>100</v>
      </c>
      <c r="BF38" s="141"/>
      <c r="BG38" s="142"/>
      <c r="BH38" s="165"/>
      <c r="BI38" s="165"/>
      <c r="BJ38" s="141"/>
      <c r="BK38" s="141"/>
      <c r="BL38" s="141"/>
      <c r="BM38" s="141"/>
      <c r="BN38" s="141"/>
      <c r="BO38" s="141"/>
      <c r="BP38" s="142"/>
      <c r="BQ38" s="120">
        <f>BU38+BX38+CD38+CE38</f>
        <v>70.688178253666663</v>
      </c>
      <c r="BR38" s="91">
        <f t="shared" si="3"/>
        <v>0.84297220066666512</v>
      </c>
      <c r="BS38" s="91">
        <v>71.531150454333329</v>
      </c>
      <c r="BT38" s="218">
        <v>75.614491409333326</v>
      </c>
      <c r="BU38" s="90">
        <v>6.0873603503333333</v>
      </c>
      <c r="BV38" s="90">
        <v>1.3130936666666667E-3</v>
      </c>
      <c r="BW38" s="90">
        <v>0</v>
      </c>
      <c r="BX38" s="90">
        <v>3.5957467736666668</v>
      </c>
      <c r="BY38" s="90">
        <v>2.7305553333333336E-3</v>
      </c>
      <c r="BZ38" s="90">
        <v>1.2250363666666667E-2</v>
      </c>
      <c r="CA38" s="90">
        <v>0.66369340116666653</v>
      </c>
      <c r="CB38" s="90">
        <v>2.4203643333333335E-3</v>
      </c>
      <c r="CC38" s="90">
        <v>0.15575864549999999</v>
      </c>
      <c r="CD38" s="148">
        <v>59.456739921666667</v>
      </c>
      <c r="CE38" s="90">
        <v>1.5483312080000002</v>
      </c>
      <c r="CF38" s="90">
        <v>4.8057769999999998E-3</v>
      </c>
      <c r="CG38" s="90">
        <v>4.0833409549999997</v>
      </c>
      <c r="CH38" s="90">
        <v>0</v>
      </c>
      <c r="CI38" s="90">
        <v>0</v>
      </c>
      <c r="CJ38" s="91">
        <v>100</v>
      </c>
    </row>
    <row r="39" spans="1:88" x14ac:dyDescent="0.35">
      <c r="B39" s="99"/>
      <c r="C39" s="99"/>
      <c r="D39" s="99"/>
      <c r="E39" s="99"/>
      <c r="F39" s="208" t="s">
        <v>178</v>
      </c>
      <c r="AX39" s="99"/>
      <c r="AY39" s="99"/>
      <c r="BB39" s="99"/>
      <c r="BD39" s="99"/>
      <c r="BQ39" s="99"/>
      <c r="BS39" s="99"/>
      <c r="BT39" s="99"/>
      <c r="BU39" s="99"/>
      <c r="BV39" s="99"/>
      <c r="BW39" s="99"/>
      <c r="BX39" s="99"/>
      <c r="BY39" s="99"/>
      <c r="BZ39" s="99"/>
      <c r="CA39" s="99"/>
      <c r="CB39" s="99"/>
      <c r="CC39" s="99"/>
      <c r="CD39" s="99"/>
      <c r="CE39" s="99"/>
      <c r="CF39" s="99"/>
      <c r="CG39" s="99"/>
      <c r="CH39" s="99"/>
      <c r="CI39" s="99"/>
      <c r="CJ39" s="99"/>
    </row>
  </sheetData>
  <mergeCells count="24">
    <mergeCell ref="AR6:AV6"/>
    <mergeCell ref="I6:M6"/>
    <mergeCell ref="P6:T6"/>
    <mergeCell ref="W6:AA6"/>
    <mergeCell ref="AD6:AH6"/>
    <mergeCell ref="AK6:AO6"/>
    <mergeCell ref="AQ5:AW5"/>
    <mergeCell ref="H4:AW4"/>
    <mergeCell ref="H1:AW1"/>
    <mergeCell ref="H2:AW2"/>
    <mergeCell ref="H3:AW3"/>
    <mergeCell ref="H5:N5"/>
    <mergeCell ref="O5:U5"/>
    <mergeCell ref="V5:AB5"/>
    <mergeCell ref="AC5:AI5"/>
    <mergeCell ref="AJ5:AP5"/>
    <mergeCell ref="BQ6:CJ6"/>
    <mergeCell ref="AY6:BA6"/>
    <mergeCell ref="BB6:BD6"/>
    <mergeCell ref="AY5:BP5"/>
    <mergeCell ref="BH6:BJ6"/>
    <mergeCell ref="BN6:BP6"/>
    <mergeCell ref="BK6:BM6"/>
    <mergeCell ref="BE6:BG6"/>
  </mergeCells>
  <conditionalFormatting sqref="BU8:CI38">
    <cfRule type="cellIs" dxfId="0" priority="1" operator="greaterThan">
      <formula>1</formula>
    </cfRule>
  </conditionalFormatting>
  <pageMargins left="0.7" right="0.7" top="0.75" bottom="0.75" header="0.3" footer="0.3"/>
  <pageSetup orientation="portrait" r:id="rId1"/>
  <headerFooter>
    <oddHeader>&amp;L&amp;"Times New Roman,Regular"&amp;12Appendix I&amp;R&amp;"Times New Roman,Regular"&amp;12&amp;P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56F5242C3619547AF4E2227C4DAFBAB" ma:contentTypeVersion="8" ma:contentTypeDescription="Create a new document." ma:contentTypeScope="" ma:versionID="fb41c2ee5402fb1f1c2521671eb7dbbb">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a5d1ca4e-0a3f-4119-b619-e20b93ebd1aa" xmlns:ns6="49c8904d-dd88-4022-9559-a04ba855fc0e" targetNamespace="http://schemas.microsoft.com/office/2006/metadata/properties" ma:root="true" ma:fieldsID="a9704a12f07e458cad1810ba9c4c54c6" ns1:_="" ns2:_="" ns3:_="" ns4:_="" ns5:_="" ns6:_="">
    <xsd:import namespace="http://schemas.microsoft.com/sharepoint/v3"/>
    <xsd:import namespace="4ffa91fb-a0ff-4ac5-b2db-65c790d184a4"/>
    <xsd:import namespace="http://schemas.microsoft.com/sharepoint.v3"/>
    <xsd:import namespace="http://schemas.microsoft.com/sharepoint/v3/fields"/>
    <xsd:import namespace="a5d1ca4e-0a3f-4119-b619-e20b93ebd1aa"/>
    <xsd:import namespace="49c8904d-dd88-4022-9559-a04ba855fc0e"/>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12331871-f22f-4f1e-b241-7c04b4cb386a}" ma:internalName="TaxCatchAllLabel" ma:readOnly="true" ma:showField="CatchAllDataLabel" ma:web="a5d1ca4e-0a3f-4119-b619-e20b93ebd1aa">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12331871-f22f-4f1e-b241-7c04b4cb386a}" ma:internalName="TaxCatchAll" ma:showField="CatchAllData" ma:web="a5d1ca4e-0a3f-4119-b619-e20b93ebd1aa">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5d1ca4e-0a3f-4119-b619-e20b93ebd1aa" elementFormDefault="qualified">
    <xsd:import namespace="http://schemas.microsoft.com/office/2006/documentManagement/types"/>
    <xsd:import namespace="http://schemas.microsoft.com/office/infopath/2007/PartnerControls"/>
    <xsd:element name="SharedWithUsers" ma:index="2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9c8904d-dd88-4022-9559-a04ba855fc0e"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2022-02-28T23:42:40+00:00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documentManagement>
</p:properties>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6D4F5E19-CB9D-4EC8-B1EC-8839D28F4CFF}"/>
</file>

<file path=customXml/itemProps2.xml><?xml version="1.0" encoding="utf-8"?>
<ds:datastoreItem xmlns:ds="http://schemas.openxmlformats.org/officeDocument/2006/customXml" ds:itemID="{3E3523D2-06A5-496D-89BD-B5C648C9DF2B}">
  <ds:schemaRefs>
    <ds:schemaRef ds:uri="http://schemas.microsoft.com/sharepoint/v3/contenttype/forms"/>
  </ds:schemaRefs>
</ds:datastoreItem>
</file>

<file path=customXml/itemProps3.xml><?xml version="1.0" encoding="utf-8"?>
<ds:datastoreItem xmlns:ds="http://schemas.openxmlformats.org/officeDocument/2006/customXml" ds:itemID="{5192C3D4-2F08-4515-A83E-917E229309A7}">
  <ds:schemaRefs>
    <ds:schemaRef ds:uri="http://www.w3.org/XML/1998/namespac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purl.org/dc/elements/1.1/"/>
    <ds:schemaRef ds:uri="52210983-f9ca-4bfe-a498-144d2d2f423a"/>
    <ds:schemaRef ds:uri="http://schemas.microsoft.com/office/2006/metadata/properties"/>
    <ds:schemaRef ds:uri="http://purl.org/dc/dcmitype/"/>
  </ds:schemaRefs>
</ds:datastoreItem>
</file>

<file path=customXml/itemProps4.xml><?xml version="1.0" encoding="utf-8"?>
<ds:datastoreItem xmlns:ds="http://schemas.openxmlformats.org/officeDocument/2006/customXml" ds:itemID="{5AE849C8-02F3-4CAE-8E43-B8D3C198F9B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README</vt:lpstr>
      <vt:lpstr>Figures</vt:lpstr>
      <vt:lpstr>Table</vt:lpstr>
    </vt:vector>
  </TitlesOfParts>
  <Manager/>
  <Company>U.S. Fish &amp; Wildlife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Noguchi, George</dc:creator>
  <cp:keywords/>
  <dc:description/>
  <cp:lastModifiedBy>jenniferthompson</cp:lastModifiedBy>
  <cp:revision/>
  <cp:lastPrinted>2022-01-14T15:03:32Z</cp:lastPrinted>
  <dcterms:created xsi:type="dcterms:W3CDTF">2017-06-26T01:36:43Z</dcterms:created>
  <dcterms:modified xsi:type="dcterms:W3CDTF">2022-01-14T15:03:49Z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0x010100056F5242C3619547AF4E2227C4DAFBAB</vt:lpwstr>
  </property>
</Properties>
</file>